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-120" yWindow="-60" windowWidth="17490" windowHeight="11010" activeTab="7"/>
  </bookViews>
  <sheets>
    <sheet name="ВНЕСЕННЯ ІНФОРМАЦІЇ" sheetId="2" r:id="rId1"/>
    <sheet name="ОП" sheetId="4" r:id="rId2"/>
    <sheet name="ОМ" sheetId="5" r:id="rId3"/>
    <sheet name="Д1П" sheetId="6" r:id="rId4"/>
    <sheet name="Д1М" sheetId="7" r:id="rId5"/>
    <sheet name="Д2П" sheetId="8" r:id="rId6"/>
    <sheet name="Д2М" sheetId="9" r:id="rId7"/>
    <sheet name="РЕЗУЛЬТАТ" sheetId="10" r:id="rId8"/>
  </sheets>
  <definedNames>
    <definedName name="_xlnm._FilterDatabase" localSheetId="3" hidden="1">Д1П!$A$18:$H$19</definedName>
    <definedName name="_xlnm._FilterDatabase" localSheetId="6" hidden="1">Д2М!$A$17:$F$52</definedName>
    <definedName name="_xlnm._FilterDatabase" localSheetId="2" hidden="1">ОМ!$A$18:$F$47</definedName>
    <definedName name="_xlnm._FilterDatabase" localSheetId="1" hidden="1">ОП!$A$19:$H$51</definedName>
    <definedName name="solver_eng" localSheetId="3" hidden="1">1</definedName>
    <definedName name="solver_neg" localSheetId="3" hidden="1">1</definedName>
    <definedName name="solver_num" localSheetId="3" hidden="1">0</definedName>
    <definedName name="solver_opt" localSheetId="3" hidden="1">Д1П!$B$20</definedName>
    <definedName name="solver_typ" localSheetId="3" hidden="1">1</definedName>
    <definedName name="solver_val" localSheetId="3" hidden="1">0</definedName>
    <definedName name="solver_ver" localSheetId="3" hidden="1">3</definedName>
    <definedName name="_xlnm.Print_Area" localSheetId="0">'ВНЕСЕННЯ ІНФОРМАЦІЇ'!$A$6:$K$50</definedName>
    <definedName name="_xlnm.Print_Area" localSheetId="4">Д1М!$A$1:$F$56</definedName>
    <definedName name="_xlnm.Print_Area" localSheetId="3">Д1П!$A$1:$H$69</definedName>
    <definedName name="_xlnm.Print_Area" localSheetId="6">Д2М!$A$1:$F$56</definedName>
    <definedName name="_xlnm.Print_Area" localSheetId="5">Д2П!$A$1:$H$69</definedName>
    <definedName name="_xlnm.Print_Area" localSheetId="2">ОМ!$A$1:$F$57</definedName>
    <definedName name="_xlnm.Print_Area" localSheetId="1">ОП!$A$1:$H$70</definedName>
    <definedName name="_xlnm.Print_Area" localSheetId="7">РЕЗУЛЬТАТ!$A$1:$D$49</definedName>
  </definedNames>
  <calcPr calcId="124519"/>
</workbook>
</file>

<file path=xl/calcChain.xml><?xml version="1.0" encoding="utf-8"?>
<calcChain xmlns="http://schemas.openxmlformats.org/spreadsheetml/2006/main">
  <c r="L18" i="2"/>
  <c r="M18"/>
  <c r="B68" i="8" l="1"/>
  <c r="E20" i="10"/>
  <c r="E19" l="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18"/>
  <c r="C6"/>
  <c r="D39"/>
  <c r="D40"/>
  <c r="D41"/>
  <c r="D42"/>
  <c r="D43"/>
  <c r="D44"/>
  <c r="D45"/>
  <c r="D46"/>
  <c r="D47"/>
  <c r="D48"/>
  <c r="D49"/>
  <c r="A12"/>
  <c r="A10" i="5"/>
  <c r="A11" i="4"/>
  <c r="C5" i="9"/>
  <c r="C6" i="8"/>
  <c r="C5" i="7"/>
  <c r="C6" i="6"/>
  <c r="C5" i="5"/>
  <c r="C6" i="4"/>
  <c r="X19" i="2"/>
  <c r="A11" i="9" s="1"/>
  <c r="X18" i="2"/>
  <c r="A10" i="9" s="1"/>
  <c r="Q18" i="2"/>
  <c r="A11" i="6" s="1"/>
  <c r="Q19" i="2"/>
  <c r="A12" i="6" s="1"/>
  <c r="A12" i="8" l="1"/>
  <c r="A11" i="7"/>
  <c r="A10"/>
  <c r="A11" i="8"/>
  <c r="AA54" i="2"/>
  <c r="Z54"/>
  <c r="T54"/>
  <c r="S54"/>
  <c r="N54"/>
  <c r="R54" s="1"/>
  <c r="M54"/>
  <c r="L54"/>
  <c r="AA53"/>
  <c r="Z53"/>
  <c r="T53"/>
  <c r="S53"/>
  <c r="N53"/>
  <c r="R53" s="1"/>
  <c r="M53"/>
  <c r="L53"/>
  <c r="AA52"/>
  <c r="Z52"/>
  <c r="T52"/>
  <c r="S52"/>
  <c r="N52"/>
  <c r="R52" s="1"/>
  <c r="M52"/>
  <c r="L52"/>
  <c r="AA51"/>
  <c r="Z51"/>
  <c r="T51"/>
  <c r="S51"/>
  <c r="N51"/>
  <c r="R51" s="1"/>
  <c r="M51"/>
  <c r="L51"/>
  <c r="AA50"/>
  <c r="Z50"/>
  <c r="T50"/>
  <c r="S50"/>
  <c r="N50"/>
  <c r="R50" s="1"/>
  <c r="M50"/>
  <c r="L50"/>
  <c r="AA49"/>
  <c r="Z49"/>
  <c r="T49"/>
  <c r="S49"/>
  <c r="N49"/>
  <c r="R49" s="1"/>
  <c r="M49"/>
  <c r="L49"/>
  <c r="AA48"/>
  <c r="Z48"/>
  <c r="T48"/>
  <c r="S48"/>
  <c r="N48"/>
  <c r="R48" s="1"/>
  <c r="M48"/>
  <c r="L48"/>
  <c r="AA47"/>
  <c r="Z47"/>
  <c r="T47"/>
  <c r="S47"/>
  <c r="N47"/>
  <c r="R47" s="1"/>
  <c r="M47"/>
  <c r="L47"/>
  <c r="AA46"/>
  <c r="Z46"/>
  <c r="T46"/>
  <c r="S46"/>
  <c r="N46"/>
  <c r="R46" s="1"/>
  <c r="M46"/>
  <c r="L46"/>
  <c r="AA45"/>
  <c r="Z45"/>
  <c r="T45"/>
  <c r="S45"/>
  <c r="N45"/>
  <c r="R45" s="1"/>
  <c r="M45"/>
  <c r="L45"/>
  <c r="AA44"/>
  <c r="Z44"/>
  <c r="T44"/>
  <c r="S44"/>
  <c r="N44"/>
  <c r="M44"/>
  <c r="L44"/>
  <c r="AA43"/>
  <c r="Z43"/>
  <c r="T43"/>
  <c r="S43"/>
  <c r="N43"/>
  <c r="P43" s="1"/>
  <c r="M43"/>
  <c r="L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L16"/>
  <c r="L42" s="1"/>
  <c r="N42" s="1"/>
  <c r="L9"/>
  <c r="L41" l="1"/>
  <c r="N41" s="1"/>
  <c r="P41" s="1"/>
  <c r="O48"/>
  <c r="U45"/>
  <c r="X45" s="1"/>
  <c r="U53"/>
  <c r="X53" s="1"/>
  <c r="O45"/>
  <c r="O52"/>
  <c r="O53"/>
  <c r="U48"/>
  <c r="Y48" s="1"/>
  <c r="O49"/>
  <c r="U49"/>
  <c r="AB49" s="1"/>
  <c r="Q46"/>
  <c r="Q47"/>
  <c r="AI47"/>
  <c r="C43" i="10" s="1"/>
  <c r="AI48" i="2"/>
  <c r="C44" i="10" s="1"/>
  <c r="Q50" i="2"/>
  <c r="Q51"/>
  <c r="AI51"/>
  <c r="C47" i="10" s="1"/>
  <c r="U52" i="2"/>
  <c r="Y52" s="1"/>
  <c r="AI52"/>
  <c r="C48" i="10" s="1"/>
  <c r="Q54" i="2"/>
  <c r="Q45"/>
  <c r="AI45"/>
  <c r="C41" i="10" s="1"/>
  <c r="O46" i="2"/>
  <c r="U46"/>
  <c r="Y46" s="1"/>
  <c r="AI46"/>
  <c r="C42" i="10" s="1"/>
  <c r="O47" i="2"/>
  <c r="U47"/>
  <c r="X47" s="1"/>
  <c r="Q48"/>
  <c r="Q49"/>
  <c r="AI49"/>
  <c r="C45" i="10" s="1"/>
  <c r="O50" i="2"/>
  <c r="U50"/>
  <c r="Y50" s="1"/>
  <c r="AI50"/>
  <c r="C46" i="10" s="1"/>
  <c r="O51" i="2"/>
  <c r="U51"/>
  <c r="X51" s="1"/>
  <c r="Q52"/>
  <c r="Q53"/>
  <c r="AI53"/>
  <c r="C49" i="10" s="1"/>
  <c r="O54" i="2"/>
  <c r="U54"/>
  <c r="Y54" s="1"/>
  <c r="AI54"/>
  <c r="L39"/>
  <c r="N39" s="1"/>
  <c r="L37"/>
  <c r="N37" s="1"/>
  <c r="L35"/>
  <c r="N35" s="1"/>
  <c r="L33"/>
  <c r="N33" s="1"/>
  <c r="L40"/>
  <c r="N40" s="1"/>
  <c r="L38"/>
  <c r="N38" s="1"/>
  <c r="L36"/>
  <c r="N36" s="1"/>
  <c r="L34"/>
  <c r="N34" s="1"/>
  <c r="L31"/>
  <c r="N31" s="1"/>
  <c r="L29"/>
  <c r="N29" s="1"/>
  <c r="L28"/>
  <c r="N28" s="1"/>
  <c r="L24"/>
  <c r="N24" s="1"/>
  <c r="L22"/>
  <c r="N22" s="1"/>
  <c r="L32"/>
  <c r="N32" s="1"/>
  <c r="L30"/>
  <c r="N30" s="1"/>
  <c r="L27"/>
  <c r="N27" s="1"/>
  <c r="L23"/>
  <c r="N23" s="1"/>
  <c r="L25"/>
  <c r="N25" s="1"/>
  <c r="L26"/>
  <c r="N26" s="1"/>
  <c r="Q42"/>
  <c r="S42" s="1"/>
  <c r="O42"/>
  <c r="R42"/>
  <c r="T42" s="1"/>
  <c r="U44"/>
  <c r="Q44"/>
  <c r="O44"/>
  <c r="R44"/>
  <c r="AI44"/>
  <c r="C40" i="10" s="1"/>
  <c r="AB45" i="2"/>
  <c r="AB47"/>
  <c r="X49"/>
  <c r="W49"/>
  <c r="AB51"/>
  <c r="AB53"/>
  <c r="V53"/>
  <c r="Q41"/>
  <c r="S41" s="1"/>
  <c r="O41"/>
  <c r="R41"/>
  <c r="T41" s="1"/>
  <c r="P42"/>
  <c r="AI43"/>
  <c r="C39" i="10" s="1"/>
  <c r="U43" i="2"/>
  <c r="Q43"/>
  <c r="O43"/>
  <c r="R43"/>
  <c r="P44"/>
  <c r="Y45"/>
  <c r="X46"/>
  <c r="W46"/>
  <c r="Y47"/>
  <c r="AB48"/>
  <c r="V48"/>
  <c r="Y49"/>
  <c r="X50"/>
  <c r="W50"/>
  <c r="Y51"/>
  <c r="AB52"/>
  <c r="V52"/>
  <c r="Y53"/>
  <c r="X54"/>
  <c r="W54"/>
  <c r="P45"/>
  <c r="P46"/>
  <c r="P47"/>
  <c r="P48"/>
  <c r="P49"/>
  <c r="P50"/>
  <c r="P51"/>
  <c r="P52"/>
  <c r="P53"/>
  <c r="P54"/>
  <c r="U41" l="1"/>
  <c r="U42"/>
  <c r="V54"/>
  <c r="AB54"/>
  <c r="AC54" s="1"/>
  <c r="W52"/>
  <c r="X52"/>
  <c r="V50"/>
  <c r="AB50"/>
  <c r="AC50" s="1"/>
  <c r="W48"/>
  <c r="X48"/>
  <c r="V46"/>
  <c r="AB46"/>
  <c r="AC46" s="1"/>
  <c r="W53"/>
  <c r="V49"/>
  <c r="V51"/>
  <c r="V47"/>
  <c r="V45"/>
  <c r="W51"/>
  <c r="W47"/>
  <c r="W45"/>
  <c r="AE22"/>
  <c r="AF22" s="1"/>
  <c r="Y43"/>
  <c r="W43"/>
  <c r="X43"/>
  <c r="AB43"/>
  <c r="V43"/>
  <c r="AD53"/>
  <c r="AC53"/>
  <c r="AD49"/>
  <c r="AC49"/>
  <c r="AD45"/>
  <c r="AC45"/>
  <c r="Q26"/>
  <c r="S26" s="1"/>
  <c r="O26"/>
  <c r="R26"/>
  <c r="T26" s="1"/>
  <c r="P26"/>
  <c r="Q23"/>
  <c r="S23" s="1"/>
  <c r="O23"/>
  <c r="R23"/>
  <c r="T23" s="1"/>
  <c r="P23"/>
  <c r="Q30"/>
  <c r="S30" s="1"/>
  <c r="O30"/>
  <c r="R30"/>
  <c r="T30" s="1"/>
  <c r="P30"/>
  <c r="R22"/>
  <c r="T22" s="1"/>
  <c r="P22"/>
  <c r="Q22"/>
  <c r="S22" s="1"/>
  <c r="U22" s="1"/>
  <c r="AG22" s="1"/>
  <c r="O22"/>
  <c r="R28"/>
  <c r="T28" s="1"/>
  <c r="P28"/>
  <c r="U28"/>
  <c r="Q28"/>
  <c r="S28" s="1"/>
  <c r="O28"/>
  <c r="R31"/>
  <c r="T31" s="1"/>
  <c r="P31"/>
  <c r="Q31"/>
  <c r="S31" s="1"/>
  <c r="U31" s="1"/>
  <c r="O31"/>
  <c r="Q36"/>
  <c r="S36" s="1"/>
  <c r="O36"/>
  <c r="P36"/>
  <c r="R36"/>
  <c r="T36" s="1"/>
  <c r="Q40"/>
  <c r="S40" s="1"/>
  <c r="O40"/>
  <c r="P40"/>
  <c r="R40"/>
  <c r="T40" s="1"/>
  <c r="R35"/>
  <c r="T35" s="1"/>
  <c r="P35"/>
  <c r="O35"/>
  <c r="Q35"/>
  <c r="S35" s="1"/>
  <c r="U35" s="1"/>
  <c r="R39"/>
  <c r="T39" s="1"/>
  <c r="P39"/>
  <c r="O39"/>
  <c r="Q39"/>
  <c r="S39" s="1"/>
  <c r="U39" s="1"/>
  <c r="AD54"/>
  <c r="AD52"/>
  <c r="AC52"/>
  <c r="AD50"/>
  <c r="AD48"/>
  <c r="AC48"/>
  <c r="AD46"/>
  <c r="Y41"/>
  <c r="AA41" s="1"/>
  <c r="W41"/>
  <c r="X41"/>
  <c r="Z41" s="1"/>
  <c r="AB41" s="1"/>
  <c r="AI41" s="1"/>
  <c r="C37" i="10" s="1"/>
  <c r="V41" i="2"/>
  <c r="AD51"/>
  <c r="AC51"/>
  <c r="AD47"/>
  <c r="AC47"/>
  <c r="AB44"/>
  <c r="X44"/>
  <c r="W44"/>
  <c r="V44"/>
  <c r="Y44"/>
  <c r="Y42"/>
  <c r="AA42" s="1"/>
  <c r="W42"/>
  <c r="V42"/>
  <c r="X42"/>
  <c r="Z42" s="1"/>
  <c r="AB42" s="1"/>
  <c r="AI42" s="1"/>
  <c r="C38" i="10" s="1"/>
  <c r="Q25" i="2"/>
  <c r="S25" s="1"/>
  <c r="O25"/>
  <c r="R25"/>
  <c r="T25" s="1"/>
  <c r="P25"/>
  <c r="Q27"/>
  <c r="S27" s="1"/>
  <c r="O27"/>
  <c r="R27"/>
  <c r="T27" s="1"/>
  <c r="P27"/>
  <c r="Q32"/>
  <c r="S32" s="1"/>
  <c r="O32"/>
  <c r="P32"/>
  <c r="R32"/>
  <c r="T32" s="1"/>
  <c r="R24"/>
  <c r="T24" s="1"/>
  <c r="P24"/>
  <c r="Q24"/>
  <c r="S24" s="1"/>
  <c r="U24" s="1"/>
  <c r="O24"/>
  <c r="R29"/>
  <c r="T29" s="1"/>
  <c r="P29"/>
  <c r="Q29"/>
  <c r="S29" s="1"/>
  <c r="U29" s="1"/>
  <c r="O29"/>
  <c r="Q34"/>
  <c r="S34" s="1"/>
  <c r="U34" s="1"/>
  <c r="O34"/>
  <c r="P34"/>
  <c r="R34"/>
  <c r="T34" s="1"/>
  <c r="Q38"/>
  <c r="S38" s="1"/>
  <c r="U38" s="1"/>
  <c r="O38"/>
  <c r="P38"/>
  <c r="R38"/>
  <c r="T38" s="1"/>
  <c r="R33"/>
  <c r="T33" s="1"/>
  <c r="P33"/>
  <c r="O33"/>
  <c r="Q33"/>
  <c r="S33" s="1"/>
  <c r="R37"/>
  <c r="T37" s="1"/>
  <c r="P37"/>
  <c r="O37"/>
  <c r="Q37"/>
  <c r="S37" s="1"/>
  <c r="U37" l="1"/>
  <c r="U33"/>
  <c r="U32"/>
  <c r="U25"/>
  <c r="U40"/>
  <c r="U36"/>
  <c r="U30"/>
  <c r="U23"/>
  <c r="U26"/>
  <c r="AG23"/>
  <c r="AG24" s="1"/>
  <c r="AG25" s="1"/>
  <c r="AE23"/>
  <c r="AE24" s="1"/>
  <c r="AE25" s="1"/>
  <c r="AE26" s="1"/>
  <c r="AE27" s="1"/>
  <c r="AE28" s="1"/>
  <c r="AE29" s="1"/>
  <c r="AE30" s="1"/>
  <c r="AE31" s="1"/>
  <c r="AE32" s="1"/>
  <c r="AE33" s="1"/>
  <c r="AE34" s="1"/>
  <c r="AE35" s="1"/>
  <c r="AE36" s="1"/>
  <c r="AE37" s="1"/>
  <c r="AE38" s="1"/>
  <c r="AE39" s="1"/>
  <c r="AE40" s="1"/>
  <c r="AE41" s="1"/>
  <c r="AE42" s="1"/>
  <c r="AE43" s="1"/>
  <c r="AE44" s="1"/>
  <c r="AE45" s="1"/>
  <c r="AE46" s="1"/>
  <c r="AE47" s="1"/>
  <c r="AE48" s="1"/>
  <c r="AE49" s="1"/>
  <c r="AE50" s="1"/>
  <c r="AE51" s="1"/>
  <c r="AE52" s="1"/>
  <c r="AE53" s="1"/>
  <c r="AE54" s="1"/>
  <c r="U27"/>
  <c r="W27" s="1"/>
  <c r="X22"/>
  <c r="Z22" s="1"/>
  <c r="V22"/>
  <c r="AH22"/>
  <c r="Y22"/>
  <c r="AA22" s="1"/>
  <c r="W22"/>
  <c r="Y27"/>
  <c r="AA27" s="1"/>
  <c r="X33"/>
  <c r="Z33" s="1"/>
  <c r="AB33" s="1"/>
  <c r="AI33" s="1"/>
  <c r="C29" i="10" s="1"/>
  <c r="V33" i="2"/>
  <c r="W33"/>
  <c r="Y33"/>
  <c r="AA33" s="1"/>
  <c r="Y38"/>
  <c r="AA38" s="1"/>
  <c r="W38"/>
  <c r="X38"/>
  <c r="Z38" s="1"/>
  <c r="AB38" s="1"/>
  <c r="AI38" s="1"/>
  <c r="C34" i="10" s="1"/>
  <c r="V38" i="2"/>
  <c r="X29"/>
  <c r="Z29" s="1"/>
  <c r="V29"/>
  <c r="Y29"/>
  <c r="AA29" s="1"/>
  <c r="W29"/>
  <c r="Y32"/>
  <c r="AA32" s="1"/>
  <c r="W32"/>
  <c r="X32"/>
  <c r="Z32" s="1"/>
  <c r="AB32" s="1"/>
  <c r="AI32" s="1"/>
  <c r="C28" i="10" s="1"/>
  <c r="V32" i="2"/>
  <c r="Y25"/>
  <c r="AA25" s="1"/>
  <c r="W25"/>
  <c r="V25"/>
  <c r="X25"/>
  <c r="Z25" s="1"/>
  <c r="AD44"/>
  <c r="AC44"/>
  <c r="AC41"/>
  <c r="AD41"/>
  <c r="X39"/>
  <c r="Z39" s="1"/>
  <c r="AB39" s="1"/>
  <c r="AI39" s="1"/>
  <c r="C35" i="10" s="1"/>
  <c r="V39" i="2"/>
  <c r="W39"/>
  <c r="Y39"/>
  <c r="AA39" s="1"/>
  <c r="Y36"/>
  <c r="AA36" s="1"/>
  <c r="W36"/>
  <c r="AB36"/>
  <c r="AI36" s="1"/>
  <c r="C32" i="10" s="1"/>
  <c r="X36" i="2"/>
  <c r="Z36" s="1"/>
  <c r="V36"/>
  <c r="X28"/>
  <c r="Z28" s="1"/>
  <c r="V28"/>
  <c r="Y28"/>
  <c r="AA28" s="1"/>
  <c r="W28"/>
  <c r="Y30"/>
  <c r="AA30" s="1"/>
  <c r="W30"/>
  <c r="X30"/>
  <c r="Z30" s="1"/>
  <c r="AB30" s="1"/>
  <c r="V30"/>
  <c r="Y26"/>
  <c r="AA26" s="1"/>
  <c r="W26"/>
  <c r="X26"/>
  <c r="Z26" s="1"/>
  <c r="AB26" s="1"/>
  <c r="V26"/>
  <c r="AC43"/>
  <c r="AD43"/>
  <c r="X37"/>
  <c r="Z37" s="1"/>
  <c r="V37"/>
  <c r="W37"/>
  <c r="Y37"/>
  <c r="AA37" s="1"/>
  <c r="Y34"/>
  <c r="AA34" s="1"/>
  <c r="W34"/>
  <c r="X34"/>
  <c r="Z34" s="1"/>
  <c r="AB34" s="1"/>
  <c r="AI34" s="1"/>
  <c r="C30" i="10" s="1"/>
  <c r="V34" i="2"/>
  <c r="X24"/>
  <c r="Z24" s="1"/>
  <c r="V24"/>
  <c r="Y24"/>
  <c r="AA24" s="1"/>
  <c r="W24"/>
  <c r="AC42"/>
  <c r="AD42"/>
  <c r="X35"/>
  <c r="Z35" s="1"/>
  <c r="V35"/>
  <c r="W35"/>
  <c r="Y35"/>
  <c r="AA35" s="1"/>
  <c r="Y40"/>
  <c r="AA40" s="1"/>
  <c r="W40"/>
  <c r="X40"/>
  <c r="Z40" s="1"/>
  <c r="AB40" s="1"/>
  <c r="AI40" s="1"/>
  <c r="C36" i="10" s="1"/>
  <c r="V40" i="2"/>
  <c r="X31"/>
  <c r="Z31" s="1"/>
  <c r="AB31" s="1"/>
  <c r="AI31" s="1"/>
  <c r="C27" i="10" s="1"/>
  <c r="V31" i="2"/>
  <c r="Y31"/>
  <c r="AA31" s="1"/>
  <c r="W31"/>
  <c r="Y23"/>
  <c r="AA23" s="1"/>
  <c r="W23"/>
  <c r="V23"/>
  <c r="X23"/>
  <c r="Z23" s="1"/>
  <c r="AB23" l="1"/>
  <c r="AI23" s="1"/>
  <c r="C19" i="10" s="1"/>
  <c r="AB35" i="2"/>
  <c r="AI35" s="1"/>
  <c r="C31" i="10" s="1"/>
  <c r="AB24" i="2"/>
  <c r="AI24" s="1"/>
  <c r="C20" i="10" s="1"/>
  <c r="AB37" i="2"/>
  <c r="AI37" s="1"/>
  <c r="C33" i="10" s="1"/>
  <c r="AB28" i="2"/>
  <c r="AI28" s="1"/>
  <c r="C24" i="10" s="1"/>
  <c r="AB25" i="2"/>
  <c r="AG26"/>
  <c r="X27"/>
  <c r="Z27" s="1"/>
  <c r="AB27" s="1"/>
  <c r="AI27" s="1"/>
  <c r="C23" i="10" s="1"/>
  <c r="AH23" i="2"/>
  <c r="V27"/>
  <c r="AG27"/>
  <c r="AG28" s="1"/>
  <c r="AG29" s="1"/>
  <c r="AG30" s="1"/>
  <c r="AG31" s="1"/>
  <c r="AG32" s="1"/>
  <c r="AG33" s="1"/>
  <c r="AG34" s="1"/>
  <c r="AG35" s="1"/>
  <c r="AG36" s="1"/>
  <c r="AG37" s="1"/>
  <c r="AG38" s="1"/>
  <c r="AG39" s="1"/>
  <c r="AG40" s="1"/>
  <c r="AG41" s="1"/>
  <c r="AG42" s="1"/>
  <c r="AG43" s="1"/>
  <c r="AG44" s="1"/>
  <c r="AG45" s="1"/>
  <c r="AG46" s="1"/>
  <c r="AG47" s="1"/>
  <c r="AG48" s="1"/>
  <c r="AG49" s="1"/>
  <c r="AG50" s="1"/>
  <c r="AG51" s="1"/>
  <c r="AG52" s="1"/>
  <c r="AG53" s="1"/>
  <c r="AG54" s="1"/>
  <c r="AF23"/>
  <c r="AB22"/>
  <c r="AD22" s="1"/>
  <c r="AB29"/>
  <c r="AI29" s="1"/>
  <c r="C25" i="10" s="1"/>
  <c r="AC30" i="2"/>
  <c r="AD30"/>
  <c r="AI30"/>
  <c r="C26" i="10" s="1"/>
  <c r="AC25" i="2"/>
  <c r="AD25"/>
  <c r="AI25"/>
  <c r="C21" i="10" s="1"/>
  <c r="AC26" i="2"/>
  <c r="AD26"/>
  <c r="AI26"/>
  <c r="C22" i="10" s="1"/>
  <c r="AC23" i="2"/>
  <c r="AD23"/>
  <c r="AD31"/>
  <c r="AC31"/>
  <c r="AD35"/>
  <c r="AC35"/>
  <c r="AD24"/>
  <c r="AC24"/>
  <c r="AD37"/>
  <c r="AC37"/>
  <c r="AF24"/>
  <c r="AC36"/>
  <c r="AD36"/>
  <c r="AC38"/>
  <c r="AD38"/>
  <c r="AC40"/>
  <c r="AD40"/>
  <c r="AC34"/>
  <c r="AD34"/>
  <c r="AD28"/>
  <c r="AC28"/>
  <c r="AD39"/>
  <c r="AC39"/>
  <c r="AC32"/>
  <c r="AD32"/>
  <c r="AD33"/>
  <c r="AC33"/>
  <c r="AD27"/>
  <c r="AI22" l="1"/>
  <c r="C18" i="10" s="1"/>
  <c r="AC27" i="2"/>
  <c r="AC29"/>
  <c r="AD29"/>
  <c r="AC22"/>
  <c r="AH24"/>
  <c r="AF25"/>
  <c r="AF26" l="1"/>
  <c r="AH25"/>
  <c r="AH26" l="1"/>
  <c r="AF27"/>
  <c r="AF28" l="1"/>
  <c r="AH27"/>
  <c r="AH28" l="1"/>
  <c r="AF29"/>
  <c r="AF30" l="1"/>
  <c r="AH29"/>
  <c r="AH30" l="1"/>
  <c r="AF31"/>
  <c r="AF32" l="1"/>
  <c r="AH31"/>
  <c r="AH32" l="1"/>
  <c r="AF33"/>
  <c r="AF34" l="1"/>
  <c r="AH33"/>
  <c r="AH34" l="1"/>
  <c r="AF35"/>
  <c r="AF36" l="1"/>
  <c r="AH35"/>
  <c r="AH36" l="1"/>
  <c r="AF37"/>
  <c r="C17" i="8"/>
  <c r="AF38" i="2" l="1"/>
  <c r="AH37"/>
  <c r="C17" i="6"/>
  <c r="AH38" i="2" l="1"/>
  <c r="AF39"/>
  <c r="C5" i="10"/>
  <c r="C7"/>
  <c r="C8"/>
  <c r="C15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D25" s="1"/>
  <c r="B24"/>
  <c r="D24" s="1"/>
  <c r="B23"/>
  <c r="B22"/>
  <c r="B21"/>
  <c r="B20"/>
  <c r="B19"/>
  <c r="B18"/>
  <c r="A14"/>
  <c r="B13"/>
  <c r="A10"/>
  <c r="C9"/>
  <c r="A8"/>
  <c r="AF40" i="2" l="1"/>
  <c r="AH39"/>
  <c r="B37" i="4"/>
  <c r="C7" i="6"/>
  <c r="D37" i="4" l="1"/>
  <c r="F37"/>
  <c r="E37"/>
  <c r="AH40" i="2"/>
  <c r="AF41"/>
  <c r="E56" i="9"/>
  <c r="E54"/>
  <c r="C15"/>
  <c r="F14"/>
  <c r="D14"/>
  <c r="A13"/>
  <c r="B12"/>
  <c r="A8"/>
  <c r="F7"/>
  <c r="C7"/>
  <c r="A7"/>
  <c r="C6"/>
  <c r="C4"/>
  <c r="G68" i="8"/>
  <c r="G53"/>
  <c r="H18"/>
  <c r="A17"/>
  <c r="C16"/>
  <c r="A16"/>
  <c r="H15"/>
  <c r="C15"/>
  <c r="A14"/>
  <c r="B13"/>
  <c r="A9"/>
  <c r="H8"/>
  <c r="C8"/>
  <c r="A8"/>
  <c r="C7"/>
  <c r="C5"/>
  <c r="E56" i="7"/>
  <c r="E54"/>
  <c r="C15"/>
  <c r="F14"/>
  <c r="D14"/>
  <c r="A13"/>
  <c r="B12"/>
  <c r="A8"/>
  <c r="F7"/>
  <c r="C7"/>
  <c r="A7"/>
  <c r="C6"/>
  <c r="C4"/>
  <c r="G68" i="6"/>
  <c r="B68"/>
  <c r="G53"/>
  <c r="H18"/>
  <c r="A17"/>
  <c r="C16"/>
  <c r="A16"/>
  <c r="H15"/>
  <c r="C15"/>
  <c r="A14"/>
  <c r="B13"/>
  <c r="A9"/>
  <c r="H8"/>
  <c r="C8"/>
  <c r="A8"/>
  <c r="C5"/>
  <c r="AF42" i="2" l="1"/>
  <c r="AH41"/>
  <c r="AH42" l="1"/>
  <c r="AF43"/>
  <c r="E54" i="5"/>
  <c r="A13"/>
  <c r="A8"/>
  <c r="C4"/>
  <c r="G53" i="4"/>
  <c r="A14"/>
  <c r="A9"/>
  <c r="C5"/>
  <c r="E43" i="5"/>
  <c r="E44"/>
  <c r="E45"/>
  <c r="E46"/>
  <c r="E47"/>
  <c r="E48"/>
  <c r="E49"/>
  <c r="E50"/>
  <c r="E51"/>
  <c r="E52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19"/>
  <c r="A11"/>
  <c r="E37" s="1"/>
  <c r="AF44" i="2" l="1"/>
  <c r="AH43"/>
  <c r="E41" i="5"/>
  <c r="E42"/>
  <c r="E40"/>
  <c r="E36"/>
  <c r="E39"/>
  <c r="E38"/>
  <c r="AH44" i="2" l="1"/>
  <c r="AF45"/>
  <c r="A12" i="4"/>
  <c r="C6" i="5"/>
  <c r="C7" i="4"/>
  <c r="D38" i="10" l="1"/>
  <c r="D20"/>
  <c r="D26"/>
  <c r="D30"/>
  <c r="D34"/>
  <c r="D19"/>
  <c r="D23"/>
  <c r="D31"/>
  <c r="D35"/>
  <c r="D18"/>
  <c r="D22"/>
  <c r="D28"/>
  <c r="D32"/>
  <c r="D36"/>
  <c r="D21"/>
  <c r="D29"/>
  <c r="D33"/>
  <c r="D37"/>
  <c r="G20" i="4"/>
  <c r="D27" i="10"/>
  <c r="AF46" i="2"/>
  <c r="AH45"/>
  <c r="G38" i="4"/>
  <c r="G39"/>
  <c r="G40"/>
  <c r="G41"/>
  <c r="G42"/>
  <c r="G43"/>
  <c r="G44"/>
  <c r="G45"/>
  <c r="G46"/>
  <c r="G47"/>
  <c r="G48"/>
  <c r="G49"/>
  <c r="G50"/>
  <c r="G51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C20"/>
  <c r="B20"/>
  <c r="D51" l="1"/>
  <c r="F51"/>
  <c r="E51"/>
  <c r="E50"/>
  <c r="D50"/>
  <c r="F50"/>
  <c r="D49"/>
  <c r="F49"/>
  <c r="E49"/>
  <c r="E48"/>
  <c r="D48"/>
  <c r="F48"/>
  <c r="D47"/>
  <c r="F47"/>
  <c r="E47"/>
  <c r="E46"/>
  <c r="D46"/>
  <c r="F46"/>
  <c r="D45"/>
  <c r="F45"/>
  <c r="E45"/>
  <c r="E44"/>
  <c r="D44"/>
  <c r="F44"/>
  <c r="D43"/>
  <c r="F43"/>
  <c r="E43"/>
  <c r="E42"/>
  <c r="D42"/>
  <c r="F42"/>
  <c r="D41"/>
  <c r="F41"/>
  <c r="E41"/>
  <c r="E40"/>
  <c r="D40"/>
  <c r="F40"/>
  <c r="D39"/>
  <c r="F39"/>
  <c r="E39"/>
  <c r="E38"/>
  <c r="D38"/>
  <c r="F38"/>
  <c r="E20"/>
  <c r="F20"/>
  <c r="D20"/>
  <c r="E36"/>
  <c r="D36"/>
  <c r="F36"/>
  <c r="D35"/>
  <c r="F35"/>
  <c r="E35"/>
  <c r="E34"/>
  <c r="D34"/>
  <c r="F34"/>
  <c r="D33"/>
  <c r="F33"/>
  <c r="E33"/>
  <c r="E32"/>
  <c r="D32"/>
  <c r="F32"/>
  <c r="D31"/>
  <c r="F31"/>
  <c r="E31"/>
  <c r="E30"/>
  <c r="D30"/>
  <c r="F30"/>
  <c r="D29"/>
  <c r="F29"/>
  <c r="E29"/>
  <c r="E28"/>
  <c r="D28"/>
  <c r="F28"/>
  <c r="D27"/>
  <c r="F27"/>
  <c r="E27"/>
  <c r="E26"/>
  <c r="D26"/>
  <c r="F26"/>
  <c r="D25"/>
  <c r="F25"/>
  <c r="E25"/>
  <c r="E24"/>
  <c r="D24"/>
  <c r="F24"/>
  <c r="D23"/>
  <c r="F23"/>
  <c r="E23"/>
  <c r="E22"/>
  <c r="D22"/>
  <c r="F22"/>
  <c r="D21"/>
  <c r="F21"/>
  <c r="E21"/>
  <c r="AH46" i="2"/>
  <c r="AF47"/>
  <c r="B20" i="5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C19"/>
  <c r="B19"/>
  <c r="E56"/>
  <c r="G68" i="4"/>
  <c r="AF48" i="2" l="1"/>
  <c r="AH47"/>
  <c r="A7" i="5"/>
  <c r="A8" i="4"/>
  <c r="AH48" i="2" l="1"/>
  <c r="AF49"/>
  <c r="E22" i="5"/>
  <c r="E26"/>
  <c r="E30"/>
  <c r="E34"/>
  <c r="E25"/>
  <c r="E33"/>
  <c r="E23"/>
  <c r="E27"/>
  <c r="E31"/>
  <c r="E35"/>
  <c r="E29"/>
  <c r="E20"/>
  <c r="E24"/>
  <c r="E28"/>
  <c r="E32"/>
  <c r="E21"/>
  <c r="E19"/>
  <c r="G33" i="4"/>
  <c r="G21"/>
  <c r="G22"/>
  <c r="G26"/>
  <c r="G30"/>
  <c r="G34"/>
  <c r="G24"/>
  <c r="G32"/>
  <c r="G29"/>
  <c r="G23"/>
  <c r="G27"/>
  <c r="G31"/>
  <c r="G35"/>
  <c r="G28"/>
  <c r="G36"/>
  <c r="G25"/>
  <c r="G37"/>
  <c r="AF50" i="2" l="1"/>
  <c r="AH49"/>
  <c r="C8" i="4"/>
  <c r="C15" i="5"/>
  <c r="F14"/>
  <c r="D14"/>
  <c r="B12"/>
  <c r="F7"/>
  <c r="C7"/>
  <c r="H8" i="4"/>
  <c r="B13"/>
  <c r="H15"/>
  <c r="C16"/>
  <c r="AH50" i="2" l="1"/>
  <c r="AF51"/>
  <c r="AF52" l="1"/>
  <c r="AH51"/>
  <c r="AH52" l="1"/>
  <c r="AF53"/>
  <c r="B60" i="4"/>
  <c r="B59"/>
  <c r="B63"/>
  <c r="B64"/>
  <c r="B65"/>
  <c r="B61"/>
  <c r="B62"/>
  <c r="AF54" i="2" l="1"/>
  <c r="AH53"/>
  <c r="AH54"/>
  <c r="G20" i="9" l="1"/>
  <c r="I20" i="8"/>
  <c r="G19" i="9"/>
  <c r="I22" i="8"/>
  <c r="G21" i="9"/>
  <c r="I21" i="8"/>
  <c r="G19" i="7"/>
  <c r="I21" i="6"/>
  <c r="G20" i="7"/>
  <c r="I20" i="6"/>
  <c r="G21" i="7"/>
  <c r="I22" i="6"/>
  <c r="G22" i="9"/>
  <c r="G23"/>
  <c r="I24" i="8"/>
  <c r="I23"/>
  <c r="G23" i="7"/>
  <c r="G22"/>
  <c r="G24"/>
  <c r="G50" i="9"/>
  <c r="I32" i="8"/>
  <c r="G50" i="7"/>
  <c r="G34"/>
  <c r="I41" i="8"/>
  <c r="G52" i="7"/>
  <c r="I31" i="8"/>
  <c r="G41" i="7"/>
  <c r="I44" i="8"/>
  <c r="G24" i="9"/>
  <c r="G32" i="7"/>
  <c r="G39" i="9"/>
  <c r="G46"/>
  <c r="I40" i="8"/>
  <c r="I49"/>
  <c r="G28" i="7"/>
  <c r="G35" i="9"/>
  <c r="G42"/>
  <c r="G25"/>
  <c r="G32"/>
  <c r="G40" i="7"/>
  <c r="G47" i="9"/>
  <c r="G29" i="7"/>
  <c r="G47"/>
  <c r="I48" i="8"/>
  <c r="I25"/>
  <c r="G28" i="9"/>
  <c r="I38" i="8"/>
  <c r="G43" i="9"/>
  <c r="I47" i="8"/>
  <c r="I28"/>
  <c r="G33" i="9"/>
  <c r="I37" i="8"/>
  <c r="G40" i="9"/>
  <c r="I50" i="8"/>
  <c r="I27"/>
  <c r="G30" i="9"/>
  <c r="G29"/>
  <c r="I33" i="8"/>
  <c r="G36" i="9"/>
  <c r="I46" i="8"/>
  <c r="G51" i="9"/>
  <c r="G26"/>
  <c r="I36" i="8"/>
  <c r="G41" i="9"/>
  <c r="I45" i="8"/>
  <c r="G48" i="9"/>
  <c r="I26" i="8"/>
  <c r="G31" i="9"/>
  <c r="I35" i="8"/>
  <c r="G38" i="9"/>
  <c r="G31" i="7"/>
  <c r="G36"/>
  <c r="G25"/>
  <c r="G30"/>
  <c r="G43"/>
  <c r="G48"/>
  <c r="G37"/>
  <c r="G42"/>
  <c r="G39"/>
  <c r="G44"/>
  <c r="G33"/>
  <c r="G38"/>
  <c r="G51"/>
  <c r="G45"/>
  <c r="G44" i="9"/>
  <c r="G27"/>
  <c r="G34"/>
  <c r="G46" i="7"/>
  <c r="G49" i="9"/>
  <c r="G27" i="7"/>
  <c r="I34" i="8"/>
  <c r="I43"/>
  <c r="G26" i="7"/>
  <c r="G45" i="9"/>
  <c r="G52"/>
  <c r="I30" i="8"/>
  <c r="I39"/>
  <c r="G49" i="7"/>
  <c r="I29" i="8"/>
  <c r="G35" i="7"/>
  <c r="I42" i="8"/>
  <c r="I51"/>
  <c r="G37" i="9"/>
  <c r="I49" i="6"/>
  <c r="I48"/>
  <c r="I51"/>
  <c r="I23"/>
  <c r="I25"/>
  <c r="I27"/>
  <c r="I29"/>
  <c r="I31"/>
  <c r="I33"/>
  <c r="I35"/>
  <c r="I37"/>
  <c r="I39"/>
  <c r="I41"/>
  <c r="I43"/>
  <c r="I45"/>
  <c r="I47"/>
  <c r="I50"/>
  <c r="I24"/>
  <c r="I26"/>
  <c r="I28"/>
  <c r="I30"/>
  <c r="I32"/>
  <c r="I34"/>
  <c r="I36"/>
  <c r="I38"/>
  <c r="I40"/>
  <c r="I42"/>
  <c r="I44"/>
  <c r="I46"/>
  <c r="E21"/>
  <c r="D21" i="7"/>
  <c r="E22" i="8"/>
  <c r="D21" i="9"/>
  <c r="D19"/>
  <c r="E22" i="6"/>
  <c r="F22"/>
  <c r="F20"/>
  <c r="F21"/>
  <c r="D21" i="8"/>
  <c r="F21"/>
  <c r="F20"/>
  <c r="D20" i="9"/>
  <c r="D21" i="6"/>
  <c r="D20"/>
  <c r="D20" i="8"/>
  <c r="F22"/>
  <c r="D19" i="7"/>
  <c r="D20"/>
  <c r="E20" i="6"/>
  <c r="D22"/>
  <c r="B21"/>
  <c r="E21" i="8"/>
  <c r="E20"/>
  <c r="D22"/>
  <c r="G21" i="6" l="1"/>
  <c r="B37" i="8"/>
  <c r="F51"/>
  <c r="C39" i="9"/>
  <c r="D28"/>
  <c r="B48" i="8"/>
  <c r="B35" i="7"/>
  <c r="B49" i="8"/>
  <c r="C29" i="7"/>
  <c r="C39" i="8"/>
  <c r="E23"/>
  <c r="F50" i="6"/>
  <c r="C41" i="7"/>
  <c r="C26" i="9"/>
  <c r="D39"/>
  <c r="D29"/>
  <c r="D49"/>
  <c r="C22" i="7"/>
  <c r="E45" i="6"/>
  <c r="C33" i="8"/>
  <c r="D37" i="6"/>
  <c r="D48"/>
  <c r="B38" i="7"/>
  <c r="B46" i="8"/>
  <c r="F30"/>
  <c r="B40" i="7"/>
  <c r="D46"/>
  <c r="D42"/>
  <c r="D51" i="9"/>
  <c r="D27"/>
  <c r="B34" i="7"/>
  <c r="E46" i="6"/>
  <c r="E35"/>
  <c r="D29" i="7"/>
  <c r="F38" i="8"/>
  <c r="B32"/>
  <c r="E38"/>
  <c r="F47" i="6"/>
  <c r="E48"/>
  <c r="E48" i="8"/>
  <c r="D36" i="9"/>
  <c r="D44" i="6"/>
  <c r="C38"/>
  <c r="E44" i="8"/>
  <c r="D48"/>
  <c r="F23" i="6"/>
  <c r="C20" i="8"/>
  <c r="C19" i="7"/>
  <c r="B32"/>
  <c r="E41" i="6"/>
  <c r="C43" i="9"/>
  <c r="C50"/>
  <c r="C42" i="8"/>
  <c r="B19" i="9"/>
  <c r="C31" i="8"/>
  <c r="E29"/>
  <c r="E50" i="6"/>
  <c r="D38" i="7"/>
  <c r="C48"/>
  <c r="C51" i="9"/>
  <c r="B50" i="6"/>
  <c r="C47" i="7"/>
  <c r="D30"/>
  <c r="B22" i="9"/>
  <c r="D42"/>
  <c r="D43"/>
  <c r="E32" i="6"/>
  <c r="B44" i="8"/>
  <c r="C50" i="7"/>
  <c r="C44" i="6"/>
  <c r="C45"/>
  <c r="F27"/>
  <c r="C39" i="7"/>
  <c r="D33"/>
  <c r="B31" i="9"/>
  <c r="C40"/>
  <c r="B41" i="6"/>
  <c r="E33" i="8"/>
  <c r="D30"/>
  <c r="B38" i="9"/>
  <c r="D34" i="7"/>
  <c r="D25" i="6"/>
  <c r="C36" i="8"/>
  <c r="D37" i="7"/>
  <c r="E31" i="6"/>
  <c r="D29"/>
  <c r="B28" i="8"/>
  <c r="B39" i="7"/>
  <c r="D33" i="9"/>
  <c r="B50"/>
  <c r="D40" i="7"/>
  <c r="B41" i="9"/>
  <c r="C34" i="6"/>
  <c r="C40" i="7"/>
  <c r="D40" i="8"/>
  <c r="D37"/>
  <c r="D35" i="7"/>
  <c r="B51" i="9"/>
  <c r="F34" i="6"/>
  <c r="F40"/>
  <c r="C32" i="9"/>
  <c r="C45" i="8"/>
  <c r="D37" i="9"/>
  <c r="F31" i="6"/>
  <c r="C41" i="9"/>
  <c r="D34" i="6"/>
  <c r="C29" i="8"/>
  <c r="C24" i="9"/>
  <c r="D26"/>
  <c r="E26" i="6"/>
  <c r="B39"/>
  <c r="D36" i="7"/>
  <c r="C46" i="8"/>
  <c r="E24" i="6"/>
  <c r="E30" i="8"/>
  <c r="D46" i="6"/>
  <c r="F44"/>
  <c r="D50"/>
  <c r="D38" i="9"/>
  <c r="F31" i="8"/>
  <c r="D22" i="7"/>
  <c r="C34" i="9"/>
  <c r="D50" i="8"/>
  <c r="C43"/>
  <c r="E39"/>
  <c r="C32" i="7"/>
  <c r="C30" i="6"/>
  <c r="B33" i="9"/>
  <c r="C29" i="6"/>
  <c r="B49" i="7"/>
  <c r="D43"/>
  <c r="F34" i="8"/>
  <c r="D28" i="6"/>
  <c r="F48"/>
  <c r="F46"/>
  <c r="B24" i="8"/>
  <c r="F49" i="6"/>
  <c r="D51" i="7"/>
  <c r="C20" i="6"/>
  <c r="C49" i="9"/>
  <c r="D24" i="6"/>
  <c r="B26" i="9"/>
  <c r="B47" i="6"/>
  <c r="D49"/>
  <c r="D35" i="8"/>
  <c r="B43" i="6"/>
  <c r="B44"/>
  <c r="D50" i="7"/>
  <c r="F28" i="8"/>
  <c r="C51"/>
  <c r="C31" i="6"/>
  <c r="C35" i="9"/>
  <c r="C25" i="6"/>
  <c r="C22"/>
  <c r="D22" i="9"/>
  <c r="E23" i="6"/>
  <c r="C20" i="7"/>
  <c r="B27" i="6"/>
  <c r="B51"/>
  <c r="D38"/>
  <c r="E38"/>
  <c r="B30" i="9"/>
  <c r="E36" i="8"/>
  <c r="D35" i="9"/>
  <c r="B26" i="7"/>
  <c r="F38" i="6"/>
  <c r="F23" i="8"/>
  <c r="E34" i="6"/>
  <c r="E29"/>
  <c r="D41"/>
  <c r="F43"/>
  <c r="C27" i="9"/>
  <c r="C47"/>
  <c r="C42"/>
  <c r="D32"/>
  <c r="C47" i="6"/>
  <c r="F37"/>
  <c r="C28" i="7"/>
  <c r="E37" i="8"/>
  <c r="B52" i="9"/>
  <c r="E49" i="8"/>
  <c r="F42"/>
  <c r="C22"/>
  <c r="C27"/>
  <c r="E47" i="6"/>
  <c r="C31" i="7"/>
  <c r="D41"/>
  <c r="B36" i="8"/>
  <c r="D32" i="7"/>
  <c r="E37" i="6"/>
  <c r="F24"/>
  <c r="C40"/>
  <c r="C32" i="8"/>
  <c r="C46" i="9"/>
  <c r="F49" i="8"/>
  <c r="E30" i="6"/>
  <c r="C39"/>
  <c r="B44" i="9"/>
  <c r="C27" i="7"/>
  <c r="B42" i="8"/>
  <c r="F40"/>
  <c r="B52" i="7"/>
  <c r="C23"/>
  <c r="E39" i="6"/>
  <c r="F48" i="8"/>
  <c r="B31" i="6"/>
  <c r="C33" i="9"/>
  <c r="C48" i="6"/>
  <c r="E50" i="8"/>
  <c r="B47" i="7"/>
  <c r="B24" i="9"/>
  <c r="F39" i="6"/>
  <c r="D26" i="7"/>
  <c r="B51" i="8"/>
  <c r="D52" i="9"/>
  <c r="C28"/>
  <c r="D48" i="7"/>
  <c r="B33"/>
  <c r="D39" i="8"/>
  <c r="C25"/>
  <c r="C27" i="6"/>
  <c r="E26" i="8"/>
  <c r="C37" i="7"/>
  <c r="D39"/>
  <c r="D41" i="8"/>
  <c r="B23" i="9"/>
  <c r="F46" i="8"/>
  <c r="B42" i="6"/>
  <c r="D46" i="8"/>
  <c r="C49" i="7"/>
  <c r="D45"/>
  <c r="B45"/>
  <c r="D47"/>
  <c r="F33" i="6"/>
  <c r="D25" i="9"/>
  <c r="C30" i="7"/>
  <c r="F27" i="8"/>
  <c r="D44" i="9"/>
  <c r="C19"/>
  <c r="C24" i="7"/>
  <c r="E25" i="6"/>
  <c r="B46" i="7"/>
  <c r="C26" i="8"/>
  <c r="B43"/>
  <c r="B25" i="7"/>
  <c r="B28" i="6"/>
  <c r="B27" i="8"/>
  <c r="C33" i="6"/>
  <c r="D23" i="9"/>
  <c r="D46"/>
  <c r="E35" i="8"/>
  <c r="B37" i="9"/>
  <c r="D24" i="7"/>
  <c r="D48" i="9"/>
  <c r="D36" i="8"/>
  <c r="D31"/>
  <c r="B48" i="9"/>
  <c r="E25" i="8"/>
  <c r="C47"/>
  <c r="E31"/>
  <c r="B33" i="6"/>
  <c r="C32"/>
  <c r="C21" i="7"/>
  <c r="E46" i="8"/>
  <c r="C41" i="6"/>
  <c r="B34" i="8"/>
  <c r="C29" i="9"/>
  <c r="D31"/>
  <c r="D45" i="8"/>
  <c r="D28" i="7"/>
  <c r="E33" i="6"/>
  <c r="D29" i="8"/>
  <c r="D42" i="6"/>
  <c r="E40"/>
  <c r="F36"/>
  <c r="C40" i="8"/>
  <c r="D43"/>
  <c r="E24"/>
  <c r="F37"/>
  <c r="B29" i="7"/>
  <c r="F26" i="6"/>
  <c r="C36" i="9"/>
  <c r="D36" i="6"/>
  <c r="B35" i="8"/>
  <c r="B27" i="7"/>
  <c r="F42" i="6"/>
  <c r="D50" i="9"/>
  <c r="C42" i="7"/>
  <c r="C51" i="6"/>
  <c r="F43" i="8"/>
  <c r="E28"/>
  <c r="D43" i="6"/>
  <c r="E27"/>
  <c r="D24" i="9"/>
  <c r="C26" i="6"/>
  <c r="C48" i="8"/>
  <c r="D32" i="6"/>
  <c r="E34" i="8"/>
  <c r="F32"/>
  <c r="B21"/>
  <c r="F35" i="6"/>
  <c r="B44" i="7"/>
  <c r="B34" i="6"/>
  <c r="B25"/>
  <c r="D44" i="7"/>
  <c r="B22"/>
  <c r="C23" i="8"/>
  <c r="C26" i="7"/>
  <c r="D31" i="6"/>
  <c r="B32"/>
  <c r="F50" i="8"/>
  <c r="C30"/>
  <c r="D42"/>
  <c r="B21" i="9"/>
  <c r="B50" i="7"/>
  <c r="B39" i="8"/>
  <c r="C36" i="6"/>
  <c r="C38" i="7"/>
  <c r="C44"/>
  <c r="C46"/>
  <c r="E42" i="8"/>
  <c r="B30"/>
  <c r="D33"/>
  <c r="B46" i="6"/>
  <c r="F29" i="8"/>
  <c r="E49" i="6"/>
  <c r="C34" i="7"/>
  <c r="B29" i="8"/>
  <c r="C23" i="6"/>
  <c r="B30"/>
  <c r="D52" i="7"/>
  <c r="C37" i="9"/>
  <c r="B31" i="8"/>
  <c r="F29" i="6"/>
  <c r="D51"/>
  <c r="C33" i="7"/>
  <c r="E32" i="8"/>
  <c r="F25" i="6"/>
  <c r="C43"/>
  <c r="C21"/>
  <c r="D25" i="7"/>
  <c r="D47" i="6"/>
  <c r="C24"/>
  <c r="C41" i="8"/>
  <c r="C46" i="6"/>
  <c r="B37"/>
  <c r="D51" i="8"/>
  <c r="B41" i="7"/>
  <c r="C51"/>
  <c r="F45" i="8"/>
  <c r="C43" i="7"/>
  <c r="C31" i="9"/>
  <c r="C52" i="7"/>
  <c r="C23" i="9"/>
  <c r="D27" i="7"/>
  <c r="C24" i="8"/>
  <c r="B28" i="9"/>
  <c r="E36" i="6"/>
  <c r="B20" i="9"/>
  <c r="C49" i="6"/>
  <c r="D32" i="8"/>
  <c r="F39"/>
  <c r="E44" i="6"/>
  <c r="C28"/>
  <c r="F26" i="8"/>
  <c r="B30" i="7"/>
  <c r="B34" i="9"/>
  <c r="C21" i="8"/>
  <c r="B29" i="6"/>
  <c r="C44" i="9"/>
  <c r="E41" i="8"/>
  <c r="F47"/>
  <c r="F30" i="6"/>
  <c r="C35" i="8"/>
  <c r="B48" i="7"/>
  <c r="B28"/>
  <c r="B49" i="6"/>
  <c r="D26" i="8"/>
  <c r="C21" i="9"/>
  <c r="C50" i="8"/>
  <c r="C45" i="7"/>
  <c r="B26" i="6"/>
  <c r="C35"/>
  <c r="D35"/>
  <c r="D38" i="8"/>
  <c r="F33"/>
  <c r="C25" i="7"/>
  <c r="D47" i="9"/>
  <c r="B36"/>
  <c r="F41" i="6"/>
  <c r="B45" i="8"/>
  <c r="C30" i="9"/>
  <c r="C34" i="8"/>
  <c r="B50"/>
  <c r="B25"/>
  <c r="C42" i="6"/>
  <c r="F45"/>
  <c r="F32"/>
  <c r="B39" i="9"/>
  <c r="B24" i="7"/>
  <c r="B45" i="9"/>
  <c r="B38" i="8"/>
  <c r="B45" i="6"/>
  <c r="B27" i="9"/>
  <c r="B51" i="7"/>
  <c r="B35" i="6"/>
  <c r="B19" i="7"/>
  <c r="C38" i="9"/>
  <c r="D41"/>
  <c r="D49" i="7"/>
  <c r="F44" i="8"/>
  <c r="B40"/>
  <c r="B23"/>
  <c r="E47"/>
  <c r="B33"/>
  <c r="C28"/>
  <c r="C38"/>
  <c r="D28"/>
  <c r="D25"/>
  <c r="B21" i="7"/>
  <c r="B46" i="9"/>
  <c r="B49"/>
  <c r="B47"/>
  <c r="C45"/>
  <c r="F36" i="8"/>
  <c r="D23"/>
  <c r="B38" i="6"/>
  <c r="D45"/>
  <c r="B26" i="8"/>
  <c r="C20" i="9"/>
  <c r="B24" i="6"/>
  <c r="D45" i="9"/>
  <c r="B20" i="6"/>
  <c r="F35" i="8"/>
  <c r="D44"/>
  <c r="B20" i="7"/>
  <c r="D34" i="9"/>
  <c r="B43"/>
  <c r="B23" i="7"/>
  <c r="C49" i="8"/>
  <c r="B20"/>
  <c r="E42" i="6"/>
  <c r="B40"/>
  <c r="E28"/>
  <c r="B22"/>
  <c r="C37"/>
  <c r="C37" i="8"/>
  <c r="B43" i="7"/>
  <c r="B36"/>
  <c r="B47" i="8"/>
  <c r="F24"/>
  <c r="E51" i="6"/>
  <c r="E40" i="8"/>
  <c r="D39" i="6"/>
  <c r="D40" i="9"/>
  <c r="F51" i="6"/>
  <c r="D26"/>
  <c r="C52" i="9"/>
  <c r="B25"/>
  <c r="C22"/>
  <c r="D23" i="7"/>
  <c r="D30" i="9"/>
  <c r="D27" i="6"/>
  <c r="B48"/>
  <c r="B23"/>
  <c r="E43" i="8"/>
  <c r="B35" i="9"/>
  <c r="C36" i="7"/>
  <c r="F25" i="8"/>
  <c r="E45"/>
  <c r="C48" i="9"/>
  <c r="D47" i="8"/>
  <c r="F28" i="6"/>
  <c r="B40" i="9"/>
  <c r="E27" i="8"/>
  <c r="F41"/>
  <c r="D23" i="6"/>
  <c r="E43"/>
  <c r="D40"/>
  <c r="B41" i="8"/>
  <c r="D30" i="6"/>
  <c r="E51" i="8"/>
  <c r="B29" i="9"/>
  <c r="D31" i="7"/>
  <c r="D34" i="8"/>
  <c r="D27"/>
  <c r="D33" i="6"/>
  <c r="B31" i="7"/>
  <c r="B37"/>
  <c r="B42" i="9"/>
  <c r="C25"/>
  <c r="C35" i="7"/>
  <c r="C50" i="6"/>
  <c r="B32" i="9"/>
  <c r="B42" i="7"/>
  <c r="B36" i="6"/>
  <c r="B22" i="8"/>
  <c r="D49"/>
  <c r="D24"/>
  <c r="C44"/>
  <c r="G22" l="1"/>
  <c r="G36" i="6"/>
  <c r="E42" i="7"/>
  <c r="E32" i="9"/>
  <c r="E42"/>
  <c r="E37" i="7"/>
  <c r="E31"/>
  <c r="E29" i="9"/>
  <c r="G41" i="8"/>
  <c r="E40" i="9"/>
  <c r="E35"/>
  <c r="G23" i="6"/>
  <c r="G48"/>
  <c r="E25" i="9"/>
  <c r="G47" i="8"/>
  <c r="E36" i="7"/>
  <c r="E43"/>
  <c r="G22" i="6"/>
  <c r="G40"/>
  <c r="G20" i="8"/>
  <c r="E23" i="7"/>
  <c r="E43" i="9"/>
  <c r="E20" i="7"/>
  <c r="G20" i="6"/>
  <c r="G24"/>
  <c r="G26" i="8"/>
  <c r="G38" i="6"/>
  <c r="E47" i="9"/>
  <c r="E49"/>
  <c r="E46"/>
  <c r="E21" i="7"/>
  <c r="G33" i="8"/>
  <c r="G23"/>
  <c r="G40"/>
  <c r="E19" i="7"/>
  <c r="G35" i="6"/>
  <c r="E51" i="7"/>
  <c r="E27" i="9"/>
  <c r="G45" i="6"/>
  <c r="G38" i="8"/>
  <c r="E45" i="9"/>
  <c r="E24" i="7"/>
  <c r="E39" i="9"/>
  <c r="G25" i="8"/>
  <c r="G50"/>
  <c r="G45"/>
  <c r="E36" i="9"/>
  <c r="G26" i="6"/>
  <c r="G49"/>
  <c r="E28" i="7"/>
  <c r="E48"/>
  <c r="G29" i="6"/>
  <c r="E34" i="9"/>
  <c r="E30" i="7"/>
  <c r="E20" i="9"/>
  <c r="E28"/>
  <c r="E41" i="7"/>
  <c r="G37" i="6"/>
  <c r="G31" i="8"/>
  <c r="G30" i="6"/>
  <c r="G29" i="8"/>
  <c r="G46" i="6"/>
  <c r="G30" i="8"/>
  <c r="G39"/>
  <c r="E50" i="7"/>
  <c r="E21" i="9"/>
  <c r="G32" i="6"/>
  <c r="E22" i="7"/>
  <c r="G25" i="6"/>
  <c r="G34"/>
  <c r="E44" i="7"/>
  <c r="G21" i="8"/>
  <c r="E27" i="7"/>
  <c r="G35" i="8"/>
  <c r="E29" i="7"/>
  <c r="G34" i="8"/>
  <c r="G33" i="6"/>
  <c r="E48" i="9"/>
  <c r="E37"/>
  <c r="G27" i="8"/>
  <c r="G28" i="6"/>
  <c r="E25" i="7"/>
  <c r="G43" i="8"/>
  <c r="E46" i="7"/>
  <c r="E45"/>
  <c r="G42" i="6"/>
  <c r="E23" i="9"/>
  <c r="E33" i="7"/>
  <c r="G51" i="8"/>
  <c r="E24" i="9"/>
  <c r="E47" i="7"/>
  <c r="G31" i="6"/>
  <c r="E52" i="7"/>
  <c r="G42" i="8"/>
  <c r="E44" i="9"/>
  <c r="G36" i="8"/>
  <c r="E52" i="9"/>
  <c r="E26" i="7"/>
  <c r="E30" i="9"/>
  <c r="G51" i="6"/>
  <c r="G27"/>
  <c r="B65"/>
  <c r="B61"/>
  <c r="B63"/>
  <c r="B59"/>
  <c r="B64"/>
  <c r="B60"/>
  <c r="B62"/>
  <c r="G44"/>
  <c r="G43"/>
  <c r="G47"/>
  <c r="E26" i="9"/>
  <c r="G24" i="8"/>
  <c r="E49" i="7"/>
  <c r="E33" i="9"/>
  <c r="G39" i="6"/>
  <c r="E51" i="9"/>
  <c r="E41"/>
  <c r="E50"/>
  <c r="E39" i="7"/>
  <c r="G28" i="8"/>
  <c r="E38" i="9"/>
  <c r="G41" i="6"/>
  <c r="E31" i="9"/>
  <c r="G44" i="8"/>
  <c r="E22" i="9"/>
  <c r="G50" i="6"/>
  <c r="E19" i="9"/>
  <c r="E32" i="7"/>
  <c r="G32" i="8"/>
  <c r="E34" i="7"/>
  <c r="E40"/>
  <c r="G46" i="8"/>
  <c r="E38" i="7"/>
  <c r="B62" i="8"/>
  <c r="B64"/>
  <c r="B61"/>
  <c r="B59"/>
  <c r="B60"/>
  <c r="B65"/>
  <c r="B63"/>
  <c r="G49"/>
  <c r="E35" i="7"/>
  <c r="G48" i="8"/>
  <c r="G37"/>
</calcChain>
</file>

<file path=xl/comments1.xml><?xml version="1.0" encoding="utf-8"?>
<comments xmlns="http://schemas.openxmlformats.org/spreadsheetml/2006/main">
  <authors>
    <author/>
  </authors>
  <commentList>
    <comment ref="D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G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J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Q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X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</commentList>
</comments>
</file>

<file path=xl/sharedStrings.xml><?xml version="1.0" encoding="utf-8"?>
<sst xmlns="http://schemas.openxmlformats.org/spreadsheetml/2006/main" count="333" uniqueCount="142">
  <si>
    <t>Факультет</t>
  </si>
  <si>
    <t>Економіки і права</t>
  </si>
  <si>
    <t>Декан</t>
  </si>
  <si>
    <t>Навчальний рік</t>
  </si>
  <si>
    <t>Семестр</t>
  </si>
  <si>
    <t>Дисципліна</t>
  </si>
  <si>
    <t>Екзаменатор</t>
  </si>
  <si>
    <t>Викладач</t>
  </si>
  <si>
    <t>Екзамен</t>
  </si>
  <si>
    <t>Залік</t>
  </si>
  <si>
    <t>Дата</t>
  </si>
  <si>
    <r>
      <t xml:space="preserve">№ відомості </t>
    </r>
    <r>
      <rPr>
        <sz val="10"/>
        <rFont val="Arial"/>
        <family val="2"/>
        <charset val="204"/>
      </rPr>
      <t>(можна залишити незаповненим)</t>
    </r>
  </si>
  <si>
    <t>Курс</t>
  </si>
  <si>
    <t>КР (КП)</t>
  </si>
  <si>
    <t>Група</t>
  </si>
  <si>
    <t>Практика</t>
  </si>
  <si>
    <t>Форма семестрового контролю</t>
  </si>
  <si>
    <t>Кількість годин</t>
  </si>
  <si>
    <t>№ з/п</t>
  </si>
  <si>
    <t>Прізвище та ініціали студента</t>
  </si>
  <si>
    <t>№ індивід. навчального плану</t>
  </si>
  <si>
    <t>Бали отримані під час іспиту</t>
  </si>
  <si>
    <t>Підсумкова оцінка з дисципліни</t>
  </si>
  <si>
    <t>ЗАГАЛЬНА середня за поточний контроль</t>
  </si>
  <si>
    <t>за 100-бальною шкалою</t>
  </si>
  <si>
    <t>за національною шкалою</t>
  </si>
  <si>
    <t>за шкалою ECTS</t>
  </si>
  <si>
    <t>ХАРКІВСЬКИЙ НАЦІОНАЛЬНИЙ ЕКОНОМІЧНИЙ УНІВЕРСИТЕТ</t>
  </si>
  <si>
    <r>
      <t>Факультет</t>
    </r>
    <r>
      <rPr>
        <b/>
        <sz val="8"/>
        <rFont val="Arial"/>
        <family val="2"/>
        <charset val="204"/>
      </rPr>
      <t xml:space="preserve"> </t>
    </r>
  </si>
  <si>
    <t xml:space="preserve">з </t>
  </si>
  <si>
    <t>Форма семестрового контролю -</t>
  </si>
  <si>
    <t>Загальна кількість годин</t>
  </si>
  <si>
    <t>№ індивід. навчальн. плану</t>
  </si>
  <si>
    <t>Сума балів за поточний контроль</t>
  </si>
  <si>
    <t>Підпис викладача</t>
  </si>
  <si>
    <t>Декан факультету</t>
  </si>
  <si>
    <t>Форма № Н-5.03</t>
  </si>
  <si>
    <t>Підсумки складання екзамену (заліку)</t>
  </si>
  <si>
    <t>ВСЬОГО ОЦІНОК</t>
  </si>
  <si>
    <t>СУМА БАЛІВ</t>
  </si>
  <si>
    <t>ОЦІНКА ЗА НАЦІОНАЛЬНОЮ ШКАЛОЮ</t>
  </si>
  <si>
    <t>екзамен, диференційований залік</t>
  </si>
  <si>
    <t>недиференційований залік</t>
  </si>
  <si>
    <t>90-100</t>
  </si>
  <si>
    <t>відмінно</t>
  </si>
  <si>
    <t>зараховано</t>
  </si>
  <si>
    <t>82-89</t>
  </si>
  <si>
    <t>добре</t>
  </si>
  <si>
    <t>74-81</t>
  </si>
  <si>
    <t>64-73</t>
  </si>
  <si>
    <t>задовільно</t>
  </si>
  <si>
    <t>60-63</t>
  </si>
  <si>
    <t>незадовільно</t>
  </si>
  <si>
    <t>не зараховано</t>
  </si>
  <si>
    <t>МІНІСТЕРСТВО ОСВІТИ І НАУКИ УКРАЇНИ</t>
  </si>
  <si>
    <t xml:space="preserve">ХАРКІВСЬКИЙ НАЦІОНАЛЬНИЙ ЕКОНОМІЧНИЙ УНІВЕРСИТЕТ </t>
  </si>
  <si>
    <t>ІМЕНІ СЕМЕНА КУЗНЕЦЯ</t>
  </si>
  <si>
    <t>B</t>
  </si>
  <si>
    <t>C</t>
  </si>
  <si>
    <t>D</t>
  </si>
  <si>
    <t>E</t>
  </si>
  <si>
    <t>FX</t>
  </si>
  <si>
    <t>F</t>
  </si>
  <si>
    <t xml:space="preserve"> ДОДАТКОВА ВІДОМІСТЬ ОБЛІКУ УСПІШНОСТІ   № </t>
  </si>
  <si>
    <t>1 рік навчання за освітнім ступенем "магістр"</t>
  </si>
  <si>
    <t>2 рік навчання за освітнім ступенем "магістр"</t>
  </si>
  <si>
    <t>А</t>
  </si>
  <si>
    <t>40-59</t>
  </si>
  <si>
    <t>1-39</t>
  </si>
  <si>
    <t>Дата поточного контролю</t>
  </si>
  <si>
    <t>Дата підсумового контролю (іспит)</t>
  </si>
  <si>
    <t>Освітньо-професійна програма</t>
  </si>
  <si>
    <t>2020-2021</t>
  </si>
  <si>
    <t>Екзаменатор / викладач</t>
  </si>
  <si>
    <t>Перше перескладання</t>
  </si>
  <si>
    <t>Друге перескладання</t>
  </si>
  <si>
    <t xml:space="preserve">Бали за поточний контроль, КР, ПР, ДІ </t>
  </si>
  <si>
    <t>Форма здобуття вищої освіти</t>
  </si>
  <si>
    <t>Голова предметної комісії</t>
  </si>
  <si>
    <t>денна</t>
  </si>
  <si>
    <t>заочна</t>
  </si>
  <si>
    <t xml:space="preserve"> </t>
  </si>
  <si>
    <t>1 перездача</t>
  </si>
  <si>
    <t>2 перездача</t>
  </si>
  <si>
    <t>Основна сесія</t>
  </si>
  <si>
    <t>ДОП</t>
  </si>
  <si>
    <t>ЕКЗ</t>
  </si>
  <si>
    <t>Відр</t>
  </si>
  <si>
    <t>ИТОГ</t>
  </si>
  <si>
    <t>Михайло БРІЛЬ</t>
  </si>
  <si>
    <t>Кваліфікаційний іспит за спеціальністю</t>
  </si>
  <si>
    <t>Управління персоналом та економіка праці</t>
  </si>
  <si>
    <t>29.05.2021</t>
  </si>
  <si>
    <t>20.2.0220</t>
  </si>
  <si>
    <t>6.05.051.090.17.1</t>
  </si>
  <si>
    <t>ДЕ</t>
  </si>
  <si>
    <t>Бабіч А. О.</t>
  </si>
  <si>
    <t>Бойко Ю. О.</t>
  </si>
  <si>
    <t>131701      </t>
  </si>
  <si>
    <t>Виноградова М. В.</t>
  </si>
  <si>
    <t>131703      </t>
  </si>
  <si>
    <t>Гузій Т. С.</t>
  </si>
  <si>
    <t>131704      </t>
  </si>
  <si>
    <t>Забайрачна В. Г.</t>
  </si>
  <si>
    <t>131705      </t>
  </si>
  <si>
    <t>Злочевський В. А.</t>
  </si>
  <si>
    <t>131706      </t>
  </si>
  <si>
    <t>Калмикова Т. Ю.</t>
  </si>
  <si>
    <t>131707      </t>
  </si>
  <si>
    <t>Малєєв М. В.</t>
  </si>
  <si>
    <t>Міняйло Ю. С.</t>
  </si>
  <si>
    <t>131708      </t>
  </si>
  <si>
    <t>Мутичка О. А.</t>
  </si>
  <si>
    <t>131709      </t>
  </si>
  <si>
    <t>Мухопад К. С.</t>
  </si>
  <si>
    <t>131710      </t>
  </si>
  <si>
    <t>Настаченко А. О.</t>
  </si>
  <si>
    <t>131711      </t>
  </si>
  <si>
    <t>Носарєва К. Е.</t>
  </si>
  <si>
    <t>Ржанікова М. О.</t>
  </si>
  <si>
    <t>131712      </t>
  </si>
  <si>
    <t>Сапальова Є. О.</t>
  </si>
  <si>
    <t>131713      </t>
  </si>
  <si>
    <t>Свинаренко О. Я.</t>
  </si>
  <si>
    <t>131714      </t>
  </si>
  <si>
    <t>Сивирин В. Є.</t>
  </si>
  <si>
    <t>131715      </t>
  </si>
  <si>
    <t>Тишлек О. Ю.</t>
  </si>
  <si>
    <t>131717      </t>
  </si>
  <si>
    <t>Хмельницький А. О.</t>
  </si>
  <si>
    <t>131718      </t>
  </si>
  <si>
    <t>Чорна І. О.</t>
  </si>
  <si>
    <t>131719      </t>
  </si>
  <si>
    <t>Шевелін А. Ю.</t>
  </si>
  <si>
    <t>131720      </t>
  </si>
  <si>
    <t>07.06.2021</t>
  </si>
  <si>
    <t>ДІ</t>
  </si>
  <si>
    <t>Підписи членів ЕК</t>
  </si>
  <si>
    <t>Голова ЕК</t>
  </si>
  <si>
    <t>Члени ЕК</t>
  </si>
  <si>
    <t>Дорошенко Г.О.</t>
  </si>
  <si>
    <t>Аграмакова Н.В., Лебединська О.С., Писаревська Г.І.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</si>
</sst>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[$-FC22]d\ mmmm\ yyyy&quot; р.&quot;;@"/>
  </numFmts>
  <fonts count="23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color indexed="8"/>
      <name val="Tahoma"/>
      <family val="2"/>
      <charset val="204"/>
    </font>
    <font>
      <sz val="7"/>
      <name val="Arial"/>
      <family val="2"/>
      <charset val="204"/>
    </font>
    <font>
      <sz val="10"/>
      <name val="Tahoma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u/>
      <sz val="8"/>
      <name val="Arial"/>
      <family val="2"/>
      <charset val="204"/>
    </font>
    <font>
      <b/>
      <u/>
      <sz val="10"/>
      <name val="Arial"/>
      <family val="2"/>
      <charset val="204"/>
    </font>
    <font>
      <sz val="6"/>
      <name val="Arial"/>
      <family val="2"/>
      <charset val="204"/>
    </font>
    <font>
      <b/>
      <u/>
      <sz val="9"/>
      <name val="Arial"/>
      <family val="2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Verdana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Verdana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color theme="0" tint="-0.3499862666707357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rgb="FFFFFFFF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8" fillId="0" borderId="0" xfId="0" applyNumberFormat="1" applyFont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14" fontId="8" fillId="0" borderId="0" xfId="0" applyNumberFormat="1" applyFont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6" fillId="0" borderId="0" xfId="0" applyFont="1" applyProtection="1"/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17" fillId="0" borderId="7" xfId="0" applyFont="1" applyBorder="1"/>
    <xf numFmtId="0" fontId="0" fillId="0" borderId="6" xfId="0" applyFont="1" applyBorder="1" applyProtection="1"/>
    <xf numFmtId="0" fontId="0" fillId="0" borderId="0" xfId="0" applyFont="1" applyBorder="1" applyProtection="1"/>
    <xf numFmtId="1" fontId="0" fillId="0" borderId="1" xfId="0" applyNumberFormat="1" applyFont="1" applyBorder="1" applyAlignment="1" applyProtection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0" xfId="0"/>
    <xf numFmtId="164" fontId="13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1" fontId="19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vertical="center" wrapText="1"/>
    </xf>
    <xf numFmtId="0" fontId="21" fillId="0" borderId="0" xfId="0" applyFont="1" applyBorder="1"/>
    <xf numFmtId="0" fontId="4" fillId="0" borderId="1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 applyProtection="1">
      <alignment horizontal="center" vertical="center" wrapText="1"/>
    </xf>
    <xf numFmtId="49" fontId="15" fillId="0" borderId="7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21" fillId="0" borderId="0" xfId="0" applyFont="1" applyBorder="1" applyAlignment="1">
      <alignment wrapText="1"/>
    </xf>
    <xf numFmtId="0" fontId="5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0" fillId="0" borderId="0" xfId="0" applyFont="1" applyBorder="1"/>
    <xf numFmtId="0" fontId="22" fillId="0" borderId="0" xfId="0" applyFont="1" applyAlignment="1">
      <alignment horizontal="left" vertical="center" wrapText="1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0" borderId="7" xfId="0" applyFont="1" applyFill="1" applyBorder="1"/>
    <xf numFmtId="0" fontId="0" fillId="0" borderId="8" xfId="0" applyBorder="1"/>
    <xf numFmtId="0" fontId="0" fillId="0" borderId="8" xfId="0" applyFont="1" applyBorder="1"/>
    <xf numFmtId="0" fontId="0" fillId="0" borderId="8" xfId="0" applyFont="1" applyBorder="1" applyAlignment="1">
      <alignment wrapText="1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18" fillId="3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center"/>
    </xf>
    <xf numFmtId="14" fontId="18" fillId="0" borderId="0" xfId="0" applyNumberFormat="1" applyFont="1" applyBorder="1" applyAlignment="1" applyProtection="1">
      <alignment horizontal="center" vertical="center" wrapText="1"/>
      <protection locked="0"/>
    </xf>
    <xf numFmtId="14" fontId="0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4" borderId="8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7" fillId="0" borderId="9" xfId="0" applyFont="1" applyBorder="1"/>
    <xf numFmtId="0" fontId="19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 textRotation="90" wrapText="1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4" fontId="18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/>
    <xf numFmtId="0" fontId="18" fillId="0" borderId="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7" borderId="11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" fillId="8" borderId="8" xfId="0" applyFont="1" applyFill="1" applyBorder="1" applyAlignment="1" applyProtection="1">
      <alignment horizontal="center" vertical="center" wrapText="1"/>
      <protection locked="0"/>
    </xf>
    <xf numFmtId="1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textRotation="90" wrapText="1"/>
      <protection locked="0"/>
    </xf>
    <xf numFmtId="0" fontId="4" fillId="0" borderId="8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4" fontId="18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3" borderId="7" xfId="0" applyFont="1" applyFill="1" applyBorder="1" applyAlignment="1" applyProtection="1">
      <alignment horizontal="center" vertical="center" wrapText="1"/>
      <protection locked="0"/>
    </xf>
    <xf numFmtId="14" fontId="0" fillId="0" borderId="8" xfId="0" applyNumberFormat="1" applyFont="1" applyBorder="1" applyAlignment="1" applyProtection="1">
      <alignment horizontal="center" vertical="center" wrapText="1"/>
      <protection locked="0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18" fillId="0" borderId="8" xfId="0" applyNumberFormat="1" applyFont="1" applyBorder="1" applyAlignment="1" applyProtection="1">
      <alignment horizontal="center" vertical="center" wrapText="1"/>
      <protection locked="0"/>
    </xf>
    <xf numFmtId="14" fontId="18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2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28F84B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00FF00"/>
      <color rgb="FF3AE63A"/>
      <color rgb="FFCC99FF"/>
      <color rgb="FF00FFFF"/>
      <color rgb="FF28F84B"/>
      <color rgb="FFBB9BD5"/>
      <color rgb="FFFF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AR69"/>
  <sheetViews>
    <sheetView view="pageBreakPreview" zoomScale="85" zoomScaleSheetLayoutView="85" workbookViewId="0">
      <selection activeCell="C9" sqref="C9:E9"/>
    </sheetView>
  </sheetViews>
  <sheetFormatPr defaultRowHeight="12.75"/>
  <cols>
    <col min="1" max="1" width="4.140625" style="56" customWidth="1"/>
    <col min="2" max="2" width="29.28515625" style="56" customWidth="1"/>
    <col min="3" max="3" width="14" style="56" customWidth="1"/>
    <col min="4" max="4" width="9.28515625" style="56" customWidth="1"/>
    <col min="5" max="5" width="6.5703125" style="56" customWidth="1"/>
    <col min="6" max="6" width="3.7109375" style="56" customWidth="1"/>
    <col min="7" max="7" width="8.42578125" style="56" customWidth="1"/>
    <col min="8" max="8" width="7.42578125" style="56" customWidth="1"/>
    <col min="9" max="9" width="3.7109375" style="56" customWidth="1"/>
    <col min="10" max="10" width="8.42578125" style="56" customWidth="1"/>
    <col min="11" max="11" width="8.140625" style="56" customWidth="1"/>
    <col min="12" max="12" width="10.7109375" style="56" customWidth="1"/>
    <col min="13" max="13" width="5.28515625" style="56" customWidth="1"/>
    <col min="14" max="14" width="9.140625" style="56"/>
    <col min="15" max="15" width="11.85546875" style="56" customWidth="1"/>
    <col min="16" max="18" width="9.140625" style="56"/>
    <col min="19" max="20" width="6" style="56" customWidth="1"/>
    <col min="21" max="21" width="9.140625" style="56"/>
    <col min="22" max="22" width="13.28515625" style="56" customWidth="1"/>
    <col min="23" max="25" width="9.140625" style="56"/>
    <col min="26" max="27" width="5.7109375" style="56" customWidth="1"/>
    <col min="28" max="35" width="9.140625" style="56"/>
    <col min="36" max="36" width="9.140625" customWidth="1"/>
  </cols>
  <sheetData>
    <row r="1" spans="1:44" s="56" customFormat="1">
      <c r="B1" s="68" t="s">
        <v>0</v>
      </c>
      <c r="C1" s="162" t="s">
        <v>1</v>
      </c>
      <c r="D1" s="162"/>
      <c r="AB1" s="92" t="s">
        <v>79</v>
      </c>
      <c r="AC1" s="93" t="s">
        <v>8</v>
      </c>
      <c r="AD1" s="92" t="s">
        <v>79</v>
      </c>
      <c r="AE1" s="93" t="s">
        <v>8</v>
      </c>
      <c r="AF1" s="89">
        <v>1</v>
      </c>
    </row>
    <row r="2" spans="1:44" s="56" customFormat="1">
      <c r="B2" s="68" t="s">
        <v>2</v>
      </c>
      <c r="C2" s="163" t="s">
        <v>89</v>
      </c>
      <c r="D2" s="163"/>
      <c r="AB2" s="92" t="s">
        <v>80</v>
      </c>
      <c r="AC2" s="94" t="s">
        <v>9</v>
      </c>
      <c r="AD2" s="92" t="s">
        <v>80</v>
      </c>
      <c r="AE2" s="94" t="s">
        <v>9</v>
      </c>
      <c r="AF2" s="89">
        <v>2</v>
      </c>
    </row>
    <row r="3" spans="1:44" s="56" customFormat="1">
      <c r="B3" s="68" t="s">
        <v>3</v>
      </c>
      <c r="C3" s="162" t="s">
        <v>72</v>
      </c>
      <c r="D3" s="162"/>
      <c r="AC3" s="93" t="s">
        <v>13</v>
      </c>
      <c r="AE3" s="93" t="s">
        <v>13</v>
      </c>
      <c r="AF3" s="89">
        <v>3</v>
      </c>
    </row>
    <row r="4" spans="1:44" s="56" customFormat="1">
      <c r="B4" s="68" t="s">
        <v>4</v>
      </c>
      <c r="C4" s="162">
        <v>2</v>
      </c>
      <c r="D4" s="162"/>
      <c r="AC4" s="93" t="s">
        <v>15</v>
      </c>
      <c r="AE4" s="93" t="s">
        <v>15</v>
      </c>
      <c r="AF4" s="90">
        <v>4</v>
      </c>
    </row>
    <row r="5" spans="1:44" s="56" customFormat="1">
      <c r="B5" s="80"/>
      <c r="C5" s="81"/>
      <c r="D5" s="81"/>
      <c r="AC5" s="142" t="s">
        <v>136</v>
      </c>
      <c r="AF5" s="91">
        <v>5</v>
      </c>
    </row>
    <row r="6" spans="1:44">
      <c r="A6" s="43"/>
      <c r="B6" s="44" t="s">
        <v>5</v>
      </c>
      <c r="C6" s="143" t="s">
        <v>90</v>
      </c>
      <c r="D6" s="143"/>
      <c r="E6" s="143"/>
      <c r="F6" s="100"/>
      <c r="G6" s="100"/>
      <c r="H6" s="100"/>
      <c r="I6" s="100"/>
      <c r="J6" s="100"/>
      <c r="K6" s="100"/>
      <c r="AF6" s="89" t="s">
        <v>64</v>
      </c>
      <c r="AG6" s="87"/>
      <c r="AH6" s="69"/>
      <c r="AI6" s="69"/>
      <c r="AJ6" s="69"/>
      <c r="AK6" s="69"/>
      <c r="AL6" s="69"/>
    </row>
    <row r="7" spans="1:44">
      <c r="A7" s="43"/>
      <c r="B7" s="44" t="s">
        <v>6</v>
      </c>
      <c r="C7" s="143" t="s">
        <v>140</v>
      </c>
      <c r="D7" s="143"/>
      <c r="E7" s="143"/>
      <c r="F7" s="100"/>
      <c r="G7" s="100"/>
      <c r="H7" s="100"/>
      <c r="I7" s="100"/>
      <c r="J7" s="100"/>
      <c r="K7" s="100"/>
      <c r="L7" s="159"/>
      <c r="M7" s="160"/>
      <c r="AC7" s="69"/>
      <c r="AE7" s="69"/>
      <c r="AF7" s="89" t="s">
        <v>65</v>
      </c>
      <c r="AG7" s="87"/>
      <c r="AH7" s="69"/>
      <c r="AI7" s="69"/>
      <c r="AJ7" s="69"/>
      <c r="AK7" s="69"/>
      <c r="AL7" s="69"/>
    </row>
    <row r="8" spans="1:44" s="56" customFormat="1">
      <c r="A8" s="43"/>
      <c r="B8" s="44" t="s">
        <v>78</v>
      </c>
      <c r="C8" s="143"/>
      <c r="D8" s="143"/>
      <c r="E8" s="143"/>
      <c r="F8" s="100"/>
      <c r="G8" s="100"/>
      <c r="H8" s="100"/>
      <c r="I8" s="100"/>
      <c r="J8" s="100"/>
      <c r="K8" s="100"/>
      <c r="L8" s="98"/>
      <c r="M8" s="99"/>
      <c r="AJ8" s="69"/>
      <c r="AK8" s="69"/>
      <c r="AL8" s="69"/>
    </row>
    <row r="9" spans="1:44" ht="12.75" customHeight="1">
      <c r="A9" s="43"/>
      <c r="B9" s="44" t="s">
        <v>7</v>
      </c>
      <c r="C9" s="164" t="s">
        <v>141</v>
      </c>
      <c r="D9" s="164"/>
      <c r="E9" s="164"/>
      <c r="F9" s="107"/>
      <c r="G9" s="100"/>
      <c r="H9" s="100"/>
      <c r="I9" s="100"/>
      <c r="J9" s="100"/>
      <c r="K9" s="100"/>
      <c r="L9" s="139" t="str">
        <f>IF(C7=C8,C9,CONCATENATE(C8,IF(C9="","",", "),C9))</f>
        <v>, Аграмакова Н.В., Лебединська О.С., Писаревська Г.І.</v>
      </c>
      <c r="M9" s="49"/>
      <c r="AJ9" s="69"/>
      <c r="AK9" s="69"/>
      <c r="AL9" s="69"/>
    </row>
    <row r="10" spans="1:44" s="56" customFormat="1">
      <c r="A10" s="43"/>
      <c r="B10" s="44" t="s">
        <v>77</v>
      </c>
      <c r="C10" s="163" t="s">
        <v>79</v>
      </c>
      <c r="D10" s="163"/>
      <c r="E10" s="163"/>
      <c r="F10" s="108"/>
      <c r="G10" s="100"/>
      <c r="H10" s="100"/>
      <c r="I10" s="100"/>
      <c r="J10" s="100"/>
      <c r="K10" s="100"/>
      <c r="L10" s="88"/>
      <c r="AJ10" s="69"/>
      <c r="AK10" s="69"/>
      <c r="AL10" s="69"/>
    </row>
    <row r="11" spans="1:44" s="83" customFormat="1" ht="12.75" customHeight="1">
      <c r="A11" s="82"/>
      <c r="B11" s="44" t="s">
        <v>71</v>
      </c>
      <c r="C11" s="143" t="s">
        <v>91</v>
      </c>
      <c r="D11" s="143"/>
      <c r="E11" s="143"/>
      <c r="F11" s="105"/>
      <c r="G11" s="143" t="s">
        <v>82</v>
      </c>
      <c r="H11" s="143"/>
      <c r="I11" s="104"/>
      <c r="J11" s="143" t="s">
        <v>83</v>
      </c>
      <c r="K11" s="143"/>
      <c r="L11" s="159"/>
      <c r="M11" s="160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84"/>
      <c r="AK11" s="84"/>
      <c r="AL11" s="84"/>
    </row>
    <row r="12" spans="1:44">
      <c r="A12" s="43"/>
      <c r="B12" s="44" t="s">
        <v>69</v>
      </c>
      <c r="C12" s="161" t="s">
        <v>135</v>
      </c>
      <c r="D12" s="161"/>
      <c r="E12" s="161"/>
      <c r="F12" s="140"/>
      <c r="G12" s="165" t="s">
        <v>92</v>
      </c>
      <c r="H12" s="166"/>
      <c r="I12" s="110"/>
      <c r="J12" s="167" t="s">
        <v>92</v>
      </c>
      <c r="K12" s="168"/>
      <c r="L12" s="159"/>
      <c r="M12" s="160"/>
      <c r="AJ12" s="69"/>
      <c r="AK12" s="69"/>
      <c r="AL12" s="69"/>
    </row>
    <row r="13" spans="1:44" ht="25.5">
      <c r="A13" s="43"/>
      <c r="B13" s="44" t="s">
        <v>70</v>
      </c>
      <c r="C13" s="161" t="s">
        <v>135</v>
      </c>
      <c r="D13" s="161"/>
      <c r="E13" s="161"/>
      <c r="F13" s="109"/>
      <c r="G13" s="97"/>
      <c r="H13" s="97"/>
      <c r="I13" s="97"/>
      <c r="J13" s="97"/>
      <c r="K13" s="97"/>
      <c r="L13" s="98"/>
      <c r="M13" s="99"/>
      <c r="AJ13" s="69"/>
      <c r="AK13" s="69"/>
      <c r="AL13" s="69"/>
    </row>
    <row r="14" spans="1:44" ht="25.5">
      <c r="A14" s="43"/>
      <c r="B14" s="44" t="s">
        <v>11</v>
      </c>
      <c r="C14" s="143" t="s">
        <v>93</v>
      </c>
      <c r="D14" s="143"/>
      <c r="E14" s="143"/>
      <c r="F14" s="100"/>
      <c r="G14" s="97"/>
      <c r="H14" s="97"/>
      <c r="I14" s="97"/>
      <c r="J14" s="97"/>
      <c r="K14" s="97"/>
      <c r="AJ14" s="69"/>
      <c r="AK14" s="69"/>
      <c r="AL14" s="69"/>
      <c r="AN14" s="159"/>
      <c r="AO14" s="160"/>
      <c r="AR14" s="49"/>
    </row>
    <row r="15" spans="1:44">
      <c r="A15" s="43"/>
      <c r="B15" s="46" t="s">
        <v>12</v>
      </c>
      <c r="C15" s="158">
        <v>4</v>
      </c>
      <c r="D15" s="158"/>
      <c r="E15" s="158"/>
      <c r="F15" s="97"/>
      <c r="G15" s="97"/>
      <c r="H15" s="97"/>
      <c r="I15" s="97"/>
      <c r="J15" s="97"/>
      <c r="K15" s="97"/>
      <c r="L15" s="98"/>
      <c r="M15" s="99"/>
      <c r="AJ15" s="69"/>
      <c r="AK15" s="69"/>
      <c r="AL15" s="69"/>
      <c r="AN15" s="159"/>
      <c r="AO15" s="160"/>
      <c r="AR15" s="49"/>
    </row>
    <row r="16" spans="1:44" ht="17.25" customHeight="1">
      <c r="A16" s="43"/>
      <c r="B16" s="44" t="s">
        <v>14</v>
      </c>
      <c r="C16" s="158" t="s">
        <v>94</v>
      </c>
      <c r="D16" s="158"/>
      <c r="E16" s="158"/>
      <c r="F16" s="45"/>
      <c r="G16" s="45"/>
      <c r="H16" s="45"/>
      <c r="I16" s="45"/>
      <c r="J16" s="45"/>
      <c r="K16" s="45"/>
      <c r="L16" s="98">
        <f>IF(C17="Екзамен",35,60)</f>
        <v>60</v>
      </c>
      <c r="M16" s="99"/>
      <c r="Q16" s="152" t="s">
        <v>63</v>
      </c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J16" s="69"/>
      <c r="AK16" s="69"/>
      <c r="AL16" s="69"/>
    </row>
    <row r="17" spans="1:43" ht="12.75" customHeight="1">
      <c r="A17" s="43"/>
      <c r="B17" s="44" t="s">
        <v>16</v>
      </c>
      <c r="C17" s="141" t="s">
        <v>95</v>
      </c>
      <c r="D17" s="97"/>
      <c r="E17" s="45"/>
      <c r="F17" s="45"/>
      <c r="G17" s="45"/>
      <c r="H17" s="45"/>
      <c r="I17" s="45"/>
      <c r="J17" s="45"/>
      <c r="K17" s="45"/>
      <c r="L17" s="98"/>
      <c r="M17" s="99"/>
      <c r="AJ17" s="69"/>
      <c r="AK17" s="69"/>
      <c r="AL17" s="69"/>
    </row>
    <row r="18" spans="1:43" ht="12.75" customHeight="1">
      <c r="A18" s="43"/>
      <c r="B18" s="46" t="s">
        <v>17</v>
      </c>
      <c r="C18" s="2">
        <v>120</v>
      </c>
      <c r="D18" s="97"/>
      <c r="E18" s="45"/>
      <c r="F18" s="45"/>
      <c r="G18" s="45"/>
      <c r="H18" s="45"/>
      <c r="I18" s="45"/>
      <c r="J18" s="45"/>
      <c r="K18" s="45"/>
      <c r="L18" s="98" t="str">
        <f>C14</f>
        <v>20.2.0220</v>
      </c>
      <c r="M18" s="99" t="str">
        <f>IF(C14&gt;=10,IF(C14&gt;=100,(CONCATENATE("20.",2,".","0",C14)),(CONCATENATE("20.",2,".","00",C14))),(CONCATENATE("20.",2,".","000",C14)))</f>
        <v>20.2.020.2.0220</v>
      </c>
      <c r="Q18" s="157" t="str">
        <f>IF(C14&gt;=10,IF(C14&gt;=100,(CONCATENATE("20.",2,".","1",C14)),(CONCATENATE("20.",2,".","10",C14))),(CONCATENATE("20.",2,".","100",C14)))</f>
        <v>20.2.120.2.0220</v>
      </c>
      <c r="R18" s="157"/>
      <c r="S18" s="157"/>
      <c r="T18" s="157"/>
      <c r="U18" s="157"/>
      <c r="V18" s="157"/>
      <c r="W18" s="157"/>
      <c r="X18" s="157" t="str">
        <f>IF(C14&gt;=10,IF(C14&gt;=100,(CONCATENATE("20.",2,".","2",C14)),(CONCATENATE("20.",2,".","20",C14))),(CONCATENATE("20.",2,".","200",C14)))</f>
        <v>20.2.220.2.0220</v>
      </c>
      <c r="Y18" s="157"/>
      <c r="Z18" s="157"/>
      <c r="AA18" s="157"/>
      <c r="AB18" s="157"/>
      <c r="AC18" s="157"/>
      <c r="AD18" s="157"/>
      <c r="AE18" s="111"/>
      <c r="AF18" s="111"/>
      <c r="AG18" s="111"/>
      <c r="AH18" s="111"/>
      <c r="AI18" s="111"/>
    </row>
    <row r="19" spans="1:43" ht="12.75" customHeight="1">
      <c r="A19" s="43"/>
      <c r="B19" s="47"/>
      <c r="C19" s="4"/>
      <c r="D19" s="149" t="s">
        <v>84</v>
      </c>
      <c r="E19" s="150"/>
      <c r="F19" s="132"/>
      <c r="G19" s="146" t="s">
        <v>82</v>
      </c>
      <c r="H19" s="146"/>
      <c r="I19" s="132"/>
      <c r="J19" s="147" t="s">
        <v>83</v>
      </c>
      <c r="K19" s="148"/>
      <c r="Q19" s="151" t="str">
        <f>G12</f>
        <v>29.05.2021</v>
      </c>
      <c r="R19" s="151"/>
      <c r="S19" s="151"/>
      <c r="T19" s="151"/>
      <c r="U19" s="151"/>
      <c r="V19" s="151"/>
      <c r="W19" s="151"/>
      <c r="X19" s="151" t="str">
        <f>J12</f>
        <v>29.05.2021</v>
      </c>
      <c r="Y19" s="151"/>
      <c r="Z19" s="151"/>
      <c r="AA19" s="151"/>
      <c r="AB19" s="151"/>
      <c r="AC19" s="151"/>
      <c r="AD19" s="151"/>
      <c r="AE19" s="111"/>
      <c r="AF19" s="111"/>
      <c r="AG19" s="111"/>
      <c r="AH19" s="111"/>
      <c r="AI19" s="111"/>
    </row>
    <row r="20" spans="1:43" ht="42.75" customHeight="1">
      <c r="A20" s="153" t="s">
        <v>18</v>
      </c>
      <c r="B20" s="153" t="s">
        <v>19</v>
      </c>
      <c r="C20" s="153" t="s">
        <v>20</v>
      </c>
      <c r="D20" s="114" t="s">
        <v>76</v>
      </c>
      <c r="E20" s="155" t="s">
        <v>21</v>
      </c>
      <c r="F20" s="106"/>
      <c r="G20" s="72" t="s">
        <v>76</v>
      </c>
      <c r="H20" s="145" t="s">
        <v>74</v>
      </c>
      <c r="I20" s="106"/>
      <c r="J20" s="128" t="s">
        <v>76</v>
      </c>
      <c r="K20" s="144" t="s">
        <v>75</v>
      </c>
      <c r="Q20" s="72" t="s">
        <v>76</v>
      </c>
      <c r="R20" s="134" t="s">
        <v>74</v>
      </c>
      <c r="S20" s="111"/>
      <c r="T20" s="111"/>
      <c r="U20" s="111"/>
      <c r="V20" s="111"/>
      <c r="W20" s="111"/>
      <c r="X20" s="72" t="s">
        <v>76</v>
      </c>
      <c r="Y20" s="134" t="s">
        <v>74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23"/>
      <c r="AK20" s="123"/>
      <c r="AL20" s="123"/>
      <c r="AM20" s="123"/>
      <c r="AN20" s="123"/>
      <c r="AO20" s="123"/>
      <c r="AP20" s="123"/>
      <c r="AQ20" s="123"/>
    </row>
    <row r="21" spans="1:43" ht="49.5" customHeight="1">
      <c r="A21" s="154"/>
      <c r="B21" s="154"/>
      <c r="C21" s="154"/>
      <c r="D21" s="70" t="s">
        <v>23</v>
      </c>
      <c r="E21" s="156"/>
      <c r="F21" s="106" t="s">
        <v>87</v>
      </c>
      <c r="G21" s="72" t="s">
        <v>23</v>
      </c>
      <c r="H21" s="145"/>
      <c r="I21" s="106" t="s">
        <v>87</v>
      </c>
      <c r="J21" s="129" t="s">
        <v>23</v>
      </c>
      <c r="K21" s="145"/>
      <c r="L21" s="85" t="s">
        <v>85</v>
      </c>
      <c r="M21" s="85" t="s">
        <v>86</v>
      </c>
      <c r="N21" s="85" t="s">
        <v>88</v>
      </c>
      <c r="O21" s="86"/>
      <c r="P21" s="112"/>
      <c r="Q21" s="72" t="s">
        <v>23</v>
      </c>
      <c r="R21" s="134"/>
      <c r="S21" s="85" t="s">
        <v>85</v>
      </c>
      <c r="T21" s="85" t="s">
        <v>86</v>
      </c>
      <c r="U21" s="85" t="s">
        <v>88</v>
      </c>
      <c r="V21" s="86"/>
      <c r="W21" s="135"/>
      <c r="X21" s="72" t="s">
        <v>23</v>
      </c>
      <c r="Y21" s="134"/>
      <c r="Z21" s="85" t="s">
        <v>85</v>
      </c>
      <c r="AA21" s="85" t="s">
        <v>86</v>
      </c>
      <c r="AB21" s="85" t="s">
        <v>88</v>
      </c>
      <c r="AC21" s="86"/>
      <c r="AD21" s="135"/>
      <c r="AE21" s="111"/>
      <c r="AF21" s="111"/>
      <c r="AG21" s="111"/>
      <c r="AH21" s="111"/>
      <c r="AI21" s="111"/>
      <c r="AJ21" s="136"/>
      <c r="AK21" s="136"/>
      <c r="AL21" s="136"/>
      <c r="AM21" s="136"/>
      <c r="AN21" s="136"/>
      <c r="AO21" s="136"/>
      <c r="AP21" s="123"/>
      <c r="AQ21" s="123"/>
    </row>
    <row r="22" spans="1:43" ht="17.45" customHeight="1">
      <c r="A22" s="48">
        <v>1</v>
      </c>
      <c r="B22" s="65" t="s">
        <v>96</v>
      </c>
      <c r="C22" s="66">
        <v>131801</v>
      </c>
      <c r="D22" s="102">
        <v>75</v>
      </c>
      <c r="E22" s="127"/>
      <c r="F22" s="133"/>
      <c r="G22" s="85"/>
      <c r="H22" s="85"/>
      <c r="I22" s="85"/>
      <c r="J22" s="130"/>
      <c r="K22" s="85"/>
      <c r="L22" s="85">
        <f>IF(B22="","",IF(D22&lt;$L$16,0,1))</f>
        <v>1</v>
      </c>
      <c r="M22" s="85" t="str">
        <f>IF(B22="","",IF($C$17="Екзамен",IF(E22&lt;25,0,1),""))</f>
        <v/>
      </c>
      <c r="N22" s="85">
        <f>IF(B22="","",IF(L22=0,D22,IF(M22&lt;&gt;0,(D22+E22),IF((D22+E22)&gt;59,59,(D22+E22)))))</f>
        <v>75</v>
      </c>
      <c r="O22" s="85" t="str">
        <f t="shared" ref="O22:O54" si="0">IF(N22="","",IF(N22&gt;89,"відмінно",IF(N22&gt;73,"добре",IF(N22&gt;59,"задовільно",IF(N22&gt;0,"незадовільно","не з'явився")))))</f>
        <v>добре</v>
      </c>
      <c r="P22" s="113" t="str">
        <f t="shared" ref="P22:P54" si="1">IF(N22="","",IF(N22&gt;89,"A",IF(N22&gt;81,"B",IF(N22&gt;73,"C",IF(N22&gt;63,"D",IF(N22&gt;59,"E",IF(N22&gt;39,"FX","F")))))))</f>
        <v>C</v>
      </c>
      <c r="Q22" s="111" t="str">
        <f>IF(N22&lt;60,IF(G22="",D22,G22),"")</f>
        <v/>
      </c>
      <c r="R22" s="111" t="str">
        <f>IF($C$17="Екзамен",IF(N22&lt;60,H22,""),"")</f>
        <v/>
      </c>
      <c r="S22" s="85">
        <f>IF(B22="","",IF(Q22&lt;$L$16,0,1))</f>
        <v>1</v>
      </c>
      <c r="T22" s="85" t="str">
        <f>IF(B22="","",IF($C$17="Екзамен",IF(R22&lt;25,0,1),""))</f>
        <v/>
      </c>
      <c r="U22" s="85" t="str">
        <f>IF(N22&lt;60,IF(S22=0,Q22,IF(T22&lt;&gt;0,(Q22+R22),IF((Q22+R22)&gt;59,59,(Q22+R22)))),"")</f>
        <v/>
      </c>
      <c r="V22" s="85" t="str">
        <f t="shared" ref="V22:V54" si="2">IF(U22="","",IF(U22&gt;89,"відмінно",IF(U22&gt;73,"добре",IF(U22&gt;59,"задовільно",IF(U22&gt;0,"незадовільно","не з'явився")))))</f>
        <v/>
      </c>
      <c r="W22" s="85" t="str">
        <f t="shared" ref="W22:W54" si="3">IF(U22="","",IF(U22&gt;89,"A",IF(U22&gt;81,"B",IF(U22&gt;73,"C",IF(U22&gt;63,"D",IF(U22&gt;59,"E",IF(U22&gt;39,"FX","F")))))))</f>
        <v/>
      </c>
      <c r="X22" s="111" t="str">
        <f t="shared" ref="X22:X25" si="4">IF(U22&lt;60,IF(J22="",MAX(G22,D22),J22),"")</f>
        <v/>
      </c>
      <c r="Y22" s="111" t="str">
        <f>IF($C$17="Екзамен",IF(U22&lt;60,K22,""),"")</f>
        <v/>
      </c>
      <c r="Z22" s="85">
        <f>IF(B22="","",IF(X22&lt;$L$16,0,1))</f>
        <v>1</v>
      </c>
      <c r="AA22" s="85" t="str">
        <f>IF(B22="","",IF($C$17="Екзамен",IF(Y22&lt;25,0,1),""))</f>
        <v/>
      </c>
      <c r="AB22" s="85" t="str">
        <f>IF(U22&lt;60,IF(Z22=0,X22,IF(AA22&lt;&gt;0,(X22+Y22),IF((X22+Y22)&gt;59,59,(X22+Y22)))),"")</f>
        <v/>
      </c>
      <c r="AC22" s="85" t="str">
        <f t="shared" ref="AC22:AC54" si="5">IF(AB22="","",IF(AB22&gt;89,"відмінно",IF(AB22&gt;73,"добре",IF(AB22&gt;59,"задовільно",IF(AB22&gt;0,"незадовільно","не з'явився")))))</f>
        <v/>
      </c>
      <c r="AD22" s="85" t="str">
        <f t="shared" ref="AD22:AD54" si="6">IF(AB22="","",IF(AB22&gt;89,"A",IF(AB22&gt;81,"B",IF(AB22&gt;73,"C",IF(AB22&gt;63,"D",IF(AB22&gt;59,"E",IF(AB22&gt;39,"FX","F")))))))</f>
        <v/>
      </c>
      <c r="AE22" s="111">
        <f>IF(F22&lt;&gt;"",IF(N22&gt;59,AE21,(AE21+1))-1,IF(N22&gt;59,AE21,(AE21+1)))</f>
        <v>0</v>
      </c>
      <c r="AF22" s="103" t="str">
        <f>IF(AE22=AE21,"",AE22)</f>
        <v/>
      </c>
      <c r="AG22" s="111">
        <f>IF(I22&lt;&gt;"",(IF(U22&gt;59,AG21,(AG21+1))-1),IF(U22&gt;59,AG21,(AG21+1)))</f>
        <v>0</v>
      </c>
      <c r="AH22" s="103" t="str">
        <f>IF(AG22=AG21,"",AG22)</f>
        <v/>
      </c>
      <c r="AI22" s="12">
        <f>IF(N22&gt;59,N22,IF(U22&gt;59,U22,AB22))</f>
        <v>75</v>
      </c>
      <c r="AJ22" s="137"/>
      <c r="AK22" s="137"/>
      <c r="AL22" s="137"/>
      <c r="AM22" s="137"/>
      <c r="AN22" s="137"/>
      <c r="AO22" s="137"/>
      <c r="AP22" s="123"/>
      <c r="AQ22" s="123"/>
    </row>
    <row r="23" spans="1:43" ht="17.45" customHeight="1">
      <c r="A23" s="48">
        <v>2</v>
      </c>
      <c r="B23" s="65" t="s">
        <v>97</v>
      </c>
      <c r="C23" s="66" t="s">
        <v>98</v>
      </c>
      <c r="D23" s="102">
        <v>82</v>
      </c>
      <c r="E23" s="127"/>
      <c r="F23" s="133"/>
      <c r="G23" s="85"/>
      <c r="H23" s="85"/>
      <c r="I23" s="85"/>
      <c r="J23" s="130"/>
      <c r="K23" s="85"/>
      <c r="L23" s="85">
        <f t="shared" ref="L23:L54" si="7">IF(B23="","",IF(D23&lt;$L$16,0,1))</f>
        <v>1</v>
      </c>
      <c r="M23" s="85" t="str">
        <f t="shared" ref="M23:M54" si="8">IF(B23="","",IF($C$17="Екзамен",IF(E23&lt;25,0,1),""))</f>
        <v/>
      </c>
      <c r="N23" s="85">
        <f t="shared" ref="N23:N54" si="9">IF(B23="","",IF(L23=0,D23,IF(M23&lt;&gt;0,(D23+E23),IF((D23+E23)&gt;59,59,(D23+E23)))))</f>
        <v>82</v>
      </c>
      <c r="O23" s="85" t="str">
        <f t="shared" si="0"/>
        <v>добре</v>
      </c>
      <c r="P23" s="113" t="str">
        <f t="shared" si="1"/>
        <v>B</v>
      </c>
      <c r="Q23" s="111" t="str">
        <f t="shared" ref="Q23:Q54" si="10">IF(N23&lt;60,IF(G23="",D23,G23),"")</f>
        <v/>
      </c>
      <c r="R23" s="111" t="str">
        <f t="shared" ref="R23:R54" si="11">IF($C$17="Екзамен",IF(N23&lt;60,H23,""),"")</f>
        <v/>
      </c>
      <c r="S23" s="85">
        <f t="shared" ref="S23:S54" si="12">IF(B23="","",IF(Q23&lt;$L$16,0,1))</f>
        <v>1</v>
      </c>
      <c r="T23" s="85" t="str">
        <f t="shared" ref="T23:T54" si="13">IF(B23="","",IF($C$17="Екзамен",IF(R23&lt;25,0,1),""))</f>
        <v/>
      </c>
      <c r="U23" s="85" t="str">
        <f t="shared" ref="U23:U54" si="14">IF(N23&lt;60,IF(S23=0,Q23,IF(T23&lt;&gt;0,(Q23+R23),IF((Q23+R23)&gt;59,59,(Q23+R23)))),"")</f>
        <v/>
      </c>
      <c r="V23" s="85" t="str">
        <f t="shared" si="2"/>
        <v/>
      </c>
      <c r="W23" s="85" t="str">
        <f t="shared" si="3"/>
        <v/>
      </c>
      <c r="X23" s="111" t="str">
        <f t="shared" si="4"/>
        <v/>
      </c>
      <c r="Y23" s="111" t="str">
        <f t="shared" ref="Y23:Y54" si="15">IF($C$17="Екзамен",IF(U23&lt;60,K23,""),"")</f>
        <v/>
      </c>
      <c r="Z23" s="85">
        <f t="shared" ref="Z23:Z54" si="16">IF(B23="","",IF(X23&lt;$L$16,0,1))</f>
        <v>1</v>
      </c>
      <c r="AA23" s="85" t="str">
        <f t="shared" ref="AA23:AA54" si="17">IF(B23="","",IF($C$17="Екзамен",IF(Y23&lt;25,0,1),""))</f>
        <v/>
      </c>
      <c r="AB23" s="85" t="str">
        <f t="shared" ref="AB23:AB54" si="18">IF(U23&lt;60,IF(Z23=0,X23,IF(AA23&lt;&gt;0,(X23+Y23),IF((X23+Y23)&gt;59,59,(X23+Y23)))),"")</f>
        <v/>
      </c>
      <c r="AC23" s="85" t="str">
        <f t="shared" si="5"/>
        <v/>
      </c>
      <c r="AD23" s="85" t="str">
        <f t="shared" si="6"/>
        <v/>
      </c>
      <c r="AE23" s="111">
        <f t="shared" ref="AE23:AE54" si="19">IF(F23&lt;&gt;"",IF(N23&gt;59,AE22,(AE22+1))-1,IF(N23&gt;59,AE22,(AE22+1)))</f>
        <v>0</v>
      </c>
      <c r="AF23" s="103" t="str">
        <f t="shared" ref="AF23:AF54" si="20">IF(AE23=AE22,"",AE23)</f>
        <v/>
      </c>
      <c r="AG23" s="111">
        <f t="shared" ref="AG23:AG54" si="21">IF(I23&lt;&gt;"",(IF(U23&gt;59,AG22,(AG22+1))-1),IF(U23&gt;59,AG22,(AG22+1)))</f>
        <v>0</v>
      </c>
      <c r="AH23" s="103" t="str">
        <f t="shared" ref="AH23:AH54" si="22">IF(AG23=AG22,"",AG23)</f>
        <v/>
      </c>
      <c r="AI23" s="12">
        <f t="shared" ref="AI23:AI54" si="23">IF(N23&gt;59,N23,IF(U23&gt;59,U23,AB23))</f>
        <v>82</v>
      </c>
      <c r="AJ23" s="137"/>
      <c r="AK23" s="137"/>
      <c r="AL23" s="137"/>
      <c r="AM23" s="137"/>
      <c r="AN23" s="137"/>
      <c r="AO23" s="137"/>
      <c r="AP23" s="123"/>
      <c r="AQ23" s="123"/>
    </row>
    <row r="24" spans="1:43" ht="17.45" customHeight="1">
      <c r="A24" s="48">
        <v>3</v>
      </c>
      <c r="B24" s="65" t="s">
        <v>99</v>
      </c>
      <c r="C24" s="66" t="s">
        <v>100</v>
      </c>
      <c r="D24" s="102">
        <v>77</v>
      </c>
      <c r="E24" s="127"/>
      <c r="F24" s="133"/>
      <c r="G24" s="85"/>
      <c r="H24" s="85"/>
      <c r="I24" s="85"/>
      <c r="J24" s="130"/>
      <c r="K24" s="85"/>
      <c r="L24" s="85">
        <f t="shared" si="7"/>
        <v>1</v>
      </c>
      <c r="M24" s="85" t="str">
        <f t="shared" si="8"/>
        <v/>
      </c>
      <c r="N24" s="85">
        <f t="shared" si="9"/>
        <v>77</v>
      </c>
      <c r="O24" s="85" t="str">
        <f t="shared" si="0"/>
        <v>добре</v>
      </c>
      <c r="P24" s="113" t="str">
        <f t="shared" si="1"/>
        <v>C</v>
      </c>
      <c r="Q24" s="111" t="str">
        <f t="shared" si="10"/>
        <v/>
      </c>
      <c r="R24" s="111" t="str">
        <f t="shared" si="11"/>
        <v/>
      </c>
      <c r="S24" s="85">
        <f t="shared" si="12"/>
        <v>1</v>
      </c>
      <c r="T24" s="85" t="str">
        <f t="shared" si="13"/>
        <v/>
      </c>
      <c r="U24" s="85" t="str">
        <f t="shared" si="14"/>
        <v/>
      </c>
      <c r="V24" s="85" t="str">
        <f t="shared" si="2"/>
        <v/>
      </c>
      <c r="W24" s="85" t="str">
        <f t="shared" si="3"/>
        <v/>
      </c>
      <c r="X24" s="111" t="str">
        <f t="shared" si="4"/>
        <v/>
      </c>
      <c r="Y24" s="111" t="str">
        <f t="shared" si="15"/>
        <v/>
      </c>
      <c r="Z24" s="85">
        <f t="shared" si="16"/>
        <v>1</v>
      </c>
      <c r="AA24" s="85" t="str">
        <f t="shared" si="17"/>
        <v/>
      </c>
      <c r="AB24" s="85" t="str">
        <f t="shared" si="18"/>
        <v/>
      </c>
      <c r="AC24" s="85" t="str">
        <f t="shared" si="5"/>
        <v/>
      </c>
      <c r="AD24" s="85" t="str">
        <f t="shared" si="6"/>
        <v/>
      </c>
      <c r="AE24" s="111">
        <f t="shared" si="19"/>
        <v>0</v>
      </c>
      <c r="AF24" s="103" t="str">
        <f t="shared" si="20"/>
        <v/>
      </c>
      <c r="AG24" s="111">
        <f t="shared" si="21"/>
        <v>0</v>
      </c>
      <c r="AH24" s="103" t="str">
        <f t="shared" si="22"/>
        <v/>
      </c>
      <c r="AI24" s="12">
        <f t="shared" si="23"/>
        <v>77</v>
      </c>
      <c r="AJ24" s="137"/>
      <c r="AK24" s="137"/>
      <c r="AL24" s="137"/>
      <c r="AM24" s="137"/>
      <c r="AN24" s="137"/>
      <c r="AO24" s="137"/>
      <c r="AP24" s="123"/>
      <c r="AQ24" s="123"/>
    </row>
    <row r="25" spans="1:43" ht="17.45" customHeight="1">
      <c r="A25" s="48">
        <v>4</v>
      </c>
      <c r="B25" s="65" t="s">
        <v>101</v>
      </c>
      <c r="C25" s="66" t="s">
        <v>102</v>
      </c>
      <c r="D25" s="102">
        <v>65</v>
      </c>
      <c r="E25" s="127"/>
      <c r="F25" s="133"/>
      <c r="G25" s="85"/>
      <c r="H25" s="85"/>
      <c r="I25" s="85"/>
      <c r="J25" s="130"/>
      <c r="K25" s="85"/>
      <c r="L25" s="85">
        <f t="shared" si="7"/>
        <v>1</v>
      </c>
      <c r="M25" s="85" t="str">
        <f t="shared" si="8"/>
        <v/>
      </c>
      <c r="N25" s="85">
        <f t="shared" si="9"/>
        <v>65</v>
      </c>
      <c r="O25" s="85" t="str">
        <f t="shared" si="0"/>
        <v>задовільно</v>
      </c>
      <c r="P25" s="113" t="str">
        <f t="shared" si="1"/>
        <v>D</v>
      </c>
      <c r="Q25" s="111" t="str">
        <f t="shared" si="10"/>
        <v/>
      </c>
      <c r="R25" s="111" t="str">
        <f t="shared" si="11"/>
        <v/>
      </c>
      <c r="S25" s="85">
        <f t="shared" si="12"/>
        <v>1</v>
      </c>
      <c r="T25" s="85" t="str">
        <f t="shared" si="13"/>
        <v/>
      </c>
      <c r="U25" s="85" t="str">
        <f t="shared" si="14"/>
        <v/>
      </c>
      <c r="V25" s="85" t="str">
        <f t="shared" si="2"/>
        <v/>
      </c>
      <c r="W25" s="85" t="str">
        <f t="shared" si="3"/>
        <v/>
      </c>
      <c r="X25" s="111" t="str">
        <f t="shared" si="4"/>
        <v/>
      </c>
      <c r="Y25" s="111" t="str">
        <f t="shared" si="15"/>
        <v/>
      </c>
      <c r="Z25" s="85">
        <f t="shared" si="16"/>
        <v>1</v>
      </c>
      <c r="AA25" s="85" t="str">
        <f t="shared" si="17"/>
        <v/>
      </c>
      <c r="AB25" s="85" t="str">
        <f t="shared" si="18"/>
        <v/>
      </c>
      <c r="AC25" s="85" t="str">
        <f t="shared" si="5"/>
        <v/>
      </c>
      <c r="AD25" s="85" t="str">
        <f t="shared" si="6"/>
        <v/>
      </c>
      <c r="AE25" s="111">
        <f t="shared" si="19"/>
        <v>0</v>
      </c>
      <c r="AF25" s="103" t="str">
        <f t="shared" si="20"/>
        <v/>
      </c>
      <c r="AG25" s="111">
        <f t="shared" si="21"/>
        <v>0</v>
      </c>
      <c r="AH25" s="103" t="str">
        <f t="shared" si="22"/>
        <v/>
      </c>
      <c r="AI25" s="12">
        <f t="shared" si="23"/>
        <v>65</v>
      </c>
      <c r="AJ25" s="137"/>
      <c r="AK25" s="137"/>
      <c r="AL25" s="137"/>
      <c r="AM25" s="137"/>
      <c r="AN25" s="137"/>
      <c r="AO25" s="137"/>
      <c r="AP25" s="123"/>
      <c r="AQ25" s="123"/>
    </row>
    <row r="26" spans="1:43" ht="17.45" customHeight="1">
      <c r="A26" s="48">
        <v>5</v>
      </c>
      <c r="B26" s="65" t="s">
        <v>103</v>
      </c>
      <c r="C26" s="66" t="s">
        <v>104</v>
      </c>
      <c r="D26" s="102">
        <v>90</v>
      </c>
      <c r="E26" s="127"/>
      <c r="F26" s="133"/>
      <c r="G26" s="85"/>
      <c r="H26" s="85"/>
      <c r="I26" s="85"/>
      <c r="J26" s="130"/>
      <c r="K26" s="85"/>
      <c r="L26" s="85">
        <f t="shared" si="7"/>
        <v>1</v>
      </c>
      <c r="M26" s="85" t="str">
        <f t="shared" si="8"/>
        <v/>
      </c>
      <c r="N26" s="85">
        <f t="shared" si="9"/>
        <v>90</v>
      </c>
      <c r="O26" s="85" t="str">
        <f t="shared" si="0"/>
        <v>відмінно</v>
      </c>
      <c r="P26" s="113" t="str">
        <f t="shared" si="1"/>
        <v>A</v>
      </c>
      <c r="Q26" s="111" t="str">
        <f t="shared" si="10"/>
        <v/>
      </c>
      <c r="R26" s="111" t="str">
        <f t="shared" si="11"/>
        <v/>
      </c>
      <c r="S26" s="85">
        <f t="shared" si="12"/>
        <v>1</v>
      </c>
      <c r="T26" s="85" t="str">
        <f t="shared" si="13"/>
        <v/>
      </c>
      <c r="U26" s="85" t="str">
        <f t="shared" si="14"/>
        <v/>
      </c>
      <c r="V26" s="85" t="str">
        <f t="shared" si="2"/>
        <v/>
      </c>
      <c r="W26" s="85" t="str">
        <f t="shared" si="3"/>
        <v/>
      </c>
      <c r="X26" s="111" t="str">
        <f>IF(U26&lt;60,IF(J26="",MAX(G26,D26),J26),"")</f>
        <v/>
      </c>
      <c r="Y26" s="111" t="str">
        <f t="shared" si="15"/>
        <v/>
      </c>
      <c r="Z26" s="85">
        <f t="shared" si="16"/>
        <v>1</v>
      </c>
      <c r="AA26" s="85" t="str">
        <f t="shared" si="17"/>
        <v/>
      </c>
      <c r="AB26" s="85" t="str">
        <f t="shared" si="18"/>
        <v/>
      </c>
      <c r="AC26" s="85" t="str">
        <f t="shared" si="5"/>
        <v/>
      </c>
      <c r="AD26" s="85" t="str">
        <f t="shared" si="6"/>
        <v/>
      </c>
      <c r="AE26" s="111">
        <f t="shared" si="19"/>
        <v>0</v>
      </c>
      <c r="AF26" s="103" t="str">
        <f t="shared" si="20"/>
        <v/>
      </c>
      <c r="AG26" s="111">
        <f t="shared" si="21"/>
        <v>0</v>
      </c>
      <c r="AH26" s="103" t="str">
        <f t="shared" si="22"/>
        <v/>
      </c>
      <c r="AI26" s="12">
        <f t="shared" si="23"/>
        <v>90</v>
      </c>
      <c r="AJ26" s="137"/>
      <c r="AK26" s="137"/>
      <c r="AL26" s="137"/>
      <c r="AM26" s="137"/>
      <c r="AN26" s="137"/>
      <c r="AO26" s="137"/>
      <c r="AP26" s="123"/>
      <c r="AQ26" s="123"/>
    </row>
    <row r="27" spans="1:43" ht="17.45" customHeight="1">
      <c r="A27" s="48">
        <v>6</v>
      </c>
      <c r="B27" s="65" t="s">
        <v>105</v>
      </c>
      <c r="C27" s="66" t="s">
        <v>106</v>
      </c>
      <c r="D27" s="102">
        <v>62</v>
      </c>
      <c r="E27" s="127"/>
      <c r="F27" s="133"/>
      <c r="G27" s="85"/>
      <c r="H27" s="85"/>
      <c r="I27" s="85"/>
      <c r="J27" s="130"/>
      <c r="K27" s="85"/>
      <c r="L27" s="85">
        <f t="shared" si="7"/>
        <v>1</v>
      </c>
      <c r="M27" s="85" t="str">
        <f t="shared" si="8"/>
        <v/>
      </c>
      <c r="N27" s="85">
        <f t="shared" si="9"/>
        <v>62</v>
      </c>
      <c r="O27" s="85" t="str">
        <f t="shared" si="0"/>
        <v>задовільно</v>
      </c>
      <c r="P27" s="113" t="str">
        <f t="shared" si="1"/>
        <v>E</v>
      </c>
      <c r="Q27" s="111" t="str">
        <f t="shared" si="10"/>
        <v/>
      </c>
      <c r="R27" s="111" t="str">
        <f t="shared" si="11"/>
        <v/>
      </c>
      <c r="S27" s="85">
        <f t="shared" si="12"/>
        <v>1</v>
      </c>
      <c r="T27" s="85" t="str">
        <f t="shared" si="13"/>
        <v/>
      </c>
      <c r="U27" s="85" t="str">
        <f t="shared" si="14"/>
        <v/>
      </c>
      <c r="V27" s="85" t="str">
        <f t="shared" si="2"/>
        <v/>
      </c>
      <c r="W27" s="85" t="str">
        <f t="shared" si="3"/>
        <v/>
      </c>
      <c r="X27" s="111" t="str">
        <f t="shared" ref="X27:X54" si="24">IF(U27&lt;60,IF(J27="",MAX(G27,D27),J27),"")</f>
        <v/>
      </c>
      <c r="Y27" s="111" t="str">
        <f t="shared" si="15"/>
        <v/>
      </c>
      <c r="Z27" s="85">
        <f t="shared" si="16"/>
        <v>1</v>
      </c>
      <c r="AA27" s="85" t="str">
        <f t="shared" si="17"/>
        <v/>
      </c>
      <c r="AB27" s="85" t="str">
        <f t="shared" si="18"/>
        <v/>
      </c>
      <c r="AC27" s="85" t="str">
        <f t="shared" si="5"/>
        <v/>
      </c>
      <c r="AD27" s="85" t="str">
        <f t="shared" si="6"/>
        <v/>
      </c>
      <c r="AE27" s="111">
        <f t="shared" si="19"/>
        <v>0</v>
      </c>
      <c r="AF27" s="103" t="str">
        <f t="shared" si="20"/>
        <v/>
      </c>
      <c r="AG27" s="111">
        <f t="shared" si="21"/>
        <v>0</v>
      </c>
      <c r="AH27" s="103" t="str">
        <f t="shared" si="22"/>
        <v/>
      </c>
      <c r="AI27" s="12">
        <f t="shared" si="23"/>
        <v>62</v>
      </c>
      <c r="AJ27" s="137"/>
      <c r="AK27" s="137"/>
      <c r="AL27" s="137"/>
      <c r="AM27" s="137"/>
      <c r="AN27" s="137"/>
      <c r="AO27" s="137"/>
      <c r="AP27" s="123"/>
      <c r="AQ27" s="123"/>
    </row>
    <row r="28" spans="1:43" ht="17.45" customHeight="1">
      <c r="A28" s="48">
        <v>7</v>
      </c>
      <c r="B28" s="65" t="s">
        <v>107</v>
      </c>
      <c r="C28" s="66" t="s">
        <v>108</v>
      </c>
      <c r="D28" s="102">
        <v>60</v>
      </c>
      <c r="E28" s="127"/>
      <c r="F28" s="133"/>
      <c r="G28" s="85"/>
      <c r="H28" s="85"/>
      <c r="I28" s="85"/>
      <c r="J28" s="130"/>
      <c r="K28" s="85"/>
      <c r="L28" s="85">
        <f t="shared" si="7"/>
        <v>1</v>
      </c>
      <c r="M28" s="85" t="str">
        <f t="shared" si="8"/>
        <v/>
      </c>
      <c r="N28" s="85">
        <f t="shared" si="9"/>
        <v>60</v>
      </c>
      <c r="O28" s="85" t="str">
        <f t="shared" si="0"/>
        <v>задовільно</v>
      </c>
      <c r="P28" s="113" t="str">
        <f t="shared" si="1"/>
        <v>E</v>
      </c>
      <c r="Q28" s="111" t="str">
        <f t="shared" si="10"/>
        <v/>
      </c>
      <c r="R28" s="111" t="str">
        <f t="shared" si="11"/>
        <v/>
      </c>
      <c r="S28" s="85">
        <f t="shared" si="12"/>
        <v>1</v>
      </c>
      <c r="T28" s="85" t="str">
        <f t="shared" si="13"/>
        <v/>
      </c>
      <c r="U28" s="85" t="str">
        <f t="shared" si="14"/>
        <v/>
      </c>
      <c r="V28" s="85" t="str">
        <f t="shared" si="2"/>
        <v/>
      </c>
      <c r="W28" s="85" t="str">
        <f t="shared" si="3"/>
        <v/>
      </c>
      <c r="X28" s="111" t="str">
        <f t="shared" si="24"/>
        <v/>
      </c>
      <c r="Y28" s="111" t="str">
        <f t="shared" si="15"/>
        <v/>
      </c>
      <c r="Z28" s="85">
        <f t="shared" si="16"/>
        <v>1</v>
      </c>
      <c r="AA28" s="85" t="str">
        <f t="shared" si="17"/>
        <v/>
      </c>
      <c r="AB28" s="85" t="str">
        <f t="shared" si="18"/>
        <v/>
      </c>
      <c r="AC28" s="85" t="str">
        <f t="shared" si="5"/>
        <v/>
      </c>
      <c r="AD28" s="85" t="str">
        <f t="shared" si="6"/>
        <v/>
      </c>
      <c r="AE28" s="111">
        <f t="shared" si="19"/>
        <v>0</v>
      </c>
      <c r="AF28" s="103" t="str">
        <f t="shared" si="20"/>
        <v/>
      </c>
      <c r="AG28" s="111">
        <f t="shared" si="21"/>
        <v>0</v>
      </c>
      <c r="AH28" s="103" t="str">
        <f t="shared" si="22"/>
        <v/>
      </c>
      <c r="AI28" s="12">
        <f t="shared" si="23"/>
        <v>60</v>
      </c>
      <c r="AJ28" s="137"/>
      <c r="AK28" s="137"/>
      <c r="AL28" s="137"/>
      <c r="AM28" s="137"/>
      <c r="AN28" s="137"/>
      <c r="AO28" s="137"/>
      <c r="AP28" s="123"/>
      <c r="AQ28" s="123"/>
    </row>
    <row r="29" spans="1:43" ht="17.45" customHeight="1">
      <c r="A29" s="48">
        <v>8</v>
      </c>
      <c r="B29" s="65" t="s">
        <v>109</v>
      </c>
      <c r="C29" s="66">
        <v>661305</v>
      </c>
      <c r="D29" s="102">
        <v>60</v>
      </c>
      <c r="E29" s="127"/>
      <c r="F29" s="133"/>
      <c r="G29" s="85"/>
      <c r="H29" s="85"/>
      <c r="I29" s="85"/>
      <c r="J29" s="130"/>
      <c r="K29" s="85"/>
      <c r="L29" s="85">
        <f t="shared" si="7"/>
        <v>1</v>
      </c>
      <c r="M29" s="85" t="str">
        <f t="shared" si="8"/>
        <v/>
      </c>
      <c r="N29" s="85">
        <f t="shared" si="9"/>
        <v>60</v>
      </c>
      <c r="O29" s="85" t="str">
        <f t="shared" si="0"/>
        <v>задовільно</v>
      </c>
      <c r="P29" s="113" t="str">
        <f t="shared" si="1"/>
        <v>E</v>
      </c>
      <c r="Q29" s="111" t="str">
        <f t="shared" si="10"/>
        <v/>
      </c>
      <c r="R29" s="111" t="str">
        <f t="shared" si="11"/>
        <v/>
      </c>
      <c r="S29" s="85">
        <f t="shared" si="12"/>
        <v>1</v>
      </c>
      <c r="T29" s="85" t="str">
        <f t="shared" si="13"/>
        <v/>
      </c>
      <c r="U29" s="85" t="str">
        <f t="shared" si="14"/>
        <v/>
      </c>
      <c r="V29" s="85" t="str">
        <f t="shared" si="2"/>
        <v/>
      </c>
      <c r="W29" s="85" t="str">
        <f t="shared" si="3"/>
        <v/>
      </c>
      <c r="X29" s="111" t="str">
        <f t="shared" si="24"/>
        <v/>
      </c>
      <c r="Y29" s="111" t="str">
        <f t="shared" si="15"/>
        <v/>
      </c>
      <c r="Z29" s="85">
        <f t="shared" si="16"/>
        <v>1</v>
      </c>
      <c r="AA29" s="85" t="str">
        <f t="shared" si="17"/>
        <v/>
      </c>
      <c r="AB29" s="85" t="str">
        <f t="shared" si="18"/>
        <v/>
      </c>
      <c r="AC29" s="85" t="str">
        <f t="shared" si="5"/>
        <v/>
      </c>
      <c r="AD29" s="85" t="str">
        <f t="shared" si="6"/>
        <v/>
      </c>
      <c r="AE29" s="111">
        <f t="shared" si="19"/>
        <v>0</v>
      </c>
      <c r="AF29" s="103" t="str">
        <f t="shared" si="20"/>
        <v/>
      </c>
      <c r="AG29" s="111">
        <f t="shared" si="21"/>
        <v>0</v>
      </c>
      <c r="AH29" s="103" t="str">
        <f t="shared" si="22"/>
        <v/>
      </c>
      <c r="AI29" s="12">
        <f t="shared" si="23"/>
        <v>60</v>
      </c>
      <c r="AJ29" s="137"/>
      <c r="AK29" s="137"/>
      <c r="AL29" s="137"/>
      <c r="AM29" s="137"/>
      <c r="AN29" s="137"/>
      <c r="AO29" s="137"/>
      <c r="AP29" s="123"/>
      <c r="AQ29" s="123"/>
    </row>
    <row r="30" spans="1:43" ht="17.45" customHeight="1">
      <c r="A30" s="48">
        <v>9</v>
      </c>
      <c r="B30" s="65" t="s">
        <v>110</v>
      </c>
      <c r="C30" s="66" t="s">
        <v>111</v>
      </c>
      <c r="D30" s="102">
        <v>62</v>
      </c>
      <c r="E30" s="127"/>
      <c r="F30" s="133"/>
      <c r="G30" s="85"/>
      <c r="H30" s="85"/>
      <c r="I30" s="85"/>
      <c r="J30" s="130"/>
      <c r="K30" s="85"/>
      <c r="L30" s="85">
        <f t="shared" si="7"/>
        <v>1</v>
      </c>
      <c r="M30" s="85" t="str">
        <f t="shared" si="8"/>
        <v/>
      </c>
      <c r="N30" s="85">
        <f t="shared" si="9"/>
        <v>62</v>
      </c>
      <c r="O30" s="85" t="str">
        <f t="shared" si="0"/>
        <v>задовільно</v>
      </c>
      <c r="P30" s="113" t="str">
        <f t="shared" si="1"/>
        <v>E</v>
      </c>
      <c r="Q30" s="111" t="str">
        <f t="shared" si="10"/>
        <v/>
      </c>
      <c r="R30" s="111" t="str">
        <f t="shared" si="11"/>
        <v/>
      </c>
      <c r="S30" s="85">
        <f t="shared" si="12"/>
        <v>1</v>
      </c>
      <c r="T30" s="85" t="str">
        <f t="shared" si="13"/>
        <v/>
      </c>
      <c r="U30" s="85" t="str">
        <f t="shared" si="14"/>
        <v/>
      </c>
      <c r="V30" s="85" t="str">
        <f t="shared" si="2"/>
        <v/>
      </c>
      <c r="W30" s="85" t="str">
        <f t="shared" si="3"/>
        <v/>
      </c>
      <c r="X30" s="111" t="str">
        <f t="shared" si="24"/>
        <v/>
      </c>
      <c r="Y30" s="111" t="str">
        <f t="shared" si="15"/>
        <v/>
      </c>
      <c r="Z30" s="85">
        <f t="shared" si="16"/>
        <v>1</v>
      </c>
      <c r="AA30" s="85" t="str">
        <f t="shared" si="17"/>
        <v/>
      </c>
      <c r="AB30" s="85" t="str">
        <f t="shared" si="18"/>
        <v/>
      </c>
      <c r="AC30" s="85" t="str">
        <f t="shared" si="5"/>
        <v/>
      </c>
      <c r="AD30" s="85" t="str">
        <f t="shared" si="6"/>
        <v/>
      </c>
      <c r="AE30" s="111">
        <f t="shared" si="19"/>
        <v>0</v>
      </c>
      <c r="AF30" s="103" t="str">
        <f t="shared" si="20"/>
        <v/>
      </c>
      <c r="AG30" s="111">
        <f t="shared" si="21"/>
        <v>0</v>
      </c>
      <c r="AH30" s="103" t="str">
        <f t="shared" si="22"/>
        <v/>
      </c>
      <c r="AI30" s="12">
        <f t="shared" si="23"/>
        <v>62</v>
      </c>
      <c r="AJ30" s="137"/>
      <c r="AK30" s="137"/>
      <c r="AL30" s="137"/>
      <c r="AM30" s="137"/>
      <c r="AN30" s="137"/>
      <c r="AO30" s="137"/>
      <c r="AP30" s="123"/>
      <c r="AQ30" s="123"/>
    </row>
    <row r="31" spans="1:43" ht="17.45" customHeight="1">
      <c r="A31" s="48">
        <v>10</v>
      </c>
      <c r="B31" s="65" t="s">
        <v>112</v>
      </c>
      <c r="C31" s="66" t="s">
        <v>113</v>
      </c>
      <c r="D31" s="102">
        <v>74</v>
      </c>
      <c r="E31" s="127"/>
      <c r="F31" s="133"/>
      <c r="G31" s="85"/>
      <c r="H31" s="85"/>
      <c r="I31" s="85"/>
      <c r="J31" s="130"/>
      <c r="K31" s="85"/>
      <c r="L31" s="85">
        <f t="shared" si="7"/>
        <v>1</v>
      </c>
      <c r="M31" s="85" t="str">
        <f t="shared" si="8"/>
        <v/>
      </c>
      <c r="N31" s="85">
        <f t="shared" si="9"/>
        <v>74</v>
      </c>
      <c r="O31" s="85" t="str">
        <f t="shared" si="0"/>
        <v>добре</v>
      </c>
      <c r="P31" s="113" t="str">
        <f t="shared" si="1"/>
        <v>C</v>
      </c>
      <c r="Q31" s="111" t="str">
        <f t="shared" si="10"/>
        <v/>
      </c>
      <c r="R31" s="111" t="str">
        <f t="shared" si="11"/>
        <v/>
      </c>
      <c r="S31" s="85">
        <f t="shared" si="12"/>
        <v>1</v>
      </c>
      <c r="T31" s="85" t="str">
        <f t="shared" si="13"/>
        <v/>
      </c>
      <c r="U31" s="85" t="str">
        <f t="shared" si="14"/>
        <v/>
      </c>
      <c r="V31" s="85" t="str">
        <f t="shared" si="2"/>
        <v/>
      </c>
      <c r="W31" s="85" t="str">
        <f t="shared" si="3"/>
        <v/>
      </c>
      <c r="X31" s="111" t="str">
        <f t="shared" si="24"/>
        <v/>
      </c>
      <c r="Y31" s="111" t="str">
        <f t="shared" si="15"/>
        <v/>
      </c>
      <c r="Z31" s="85">
        <f t="shared" si="16"/>
        <v>1</v>
      </c>
      <c r="AA31" s="85" t="str">
        <f t="shared" si="17"/>
        <v/>
      </c>
      <c r="AB31" s="85" t="str">
        <f t="shared" si="18"/>
        <v/>
      </c>
      <c r="AC31" s="85" t="str">
        <f t="shared" si="5"/>
        <v/>
      </c>
      <c r="AD31" s="85" t="str">
        <f t="shared" si="6"/>
        <v/>
      </c>
      <c r="AE31" s="111">
        <f t="shared" si="19"/>
        <v>0</v>
      </c>
      <c r="AF31" s="103" t="str">
        <f t="shared" si="20"/>
        <v/>
      </c>
      <c r="AG31" s="111">
        <f t="shared" si="21"/>
        <v>0</v>
      </c>
      <c r="AH31" s="103" t="str">
        <f t="shared" si="22"/>
        <v/>
      </c>
      <c r="AI31" s="12">
        <f t="shared" si="23"/>
        <v>74</v>
      </c>
      <c r="AJ31" s="137"/>
      <c r="AK31" s="137"/>
      <c r="AL31" s="137"/>
      <c r="AM31" s="137"/>
      <c r="AN31" s="137"/>
      <c r="AO31" s="137"/>
      <c r="AP31" s="123"/>
      <c r="AQ31" s="123"/>
    </row>
    <row r="32" spans="1:43" ht="17.45" customHeight="1">
      <c r="A32" s="48">
        <v>11</v>
      </c>
      <c r="B32" s="65" t="s">
        <v>114</v>
      </c>
      <c r="C32" s="66" t="s">
        <v>115</v>
      </c>
      <c r="D32" s="102">
        <v>91</v>
      </c>
      <c r="E32" s="127"/>
      <c r="F32" s="133"/>
      <c r="G32" s="85"/>
      <c r="H32" s="85"/>
      <c r="I32" s="85"/>
      <c r="J32" s="130"/>
      <c r="K32" s="85"/>
      <c r="L32" s="85">
        <f t="shared" si="7"/>
        <v>1</v>
      </c>
      <c r="M32" s="85" t="str">
        <f t="shared" si="8"/>
        <v/>
      </c>
      <c r="N32" s="85">
        <f t="shared" si="9"/>
        <v>91</v>
      </c>
      <c r="O32" s="85" t="str">
        <f t="shared" si="0"/>
        <v>відмінно</v>
      </c>
      <c r="P32" s="113" t="str">
        <f t="shared" si="1"/>
        <v>A</v>
      </c>
      <c r="Q32" s="111" t="str">
        <f t="shared" si="10"/>
        <v/>
      </c>
      <c r="R32" s="111" t="str">
        <f t="shared" si="11"/>
        <v/>
      </c>
      <c r="S32" s="85">
        <f t="shared" si="12"/>
        <v>1</v>
      </c>
      <c r="T32" s="85" t="str">
        <f t="shared" si="13"/>
        <v/>
      </c>
      <c r="U32" s="85" t="str">
        <f t="shared" si="14"/>
        <v/>
      </c>
      <c r="V32" s="85" t="str">
        <f t="shared" si="2"/>
        <v/>
      </c>
      <c r="W32" s="85" t="str">
        <f t="shared" si="3"/>
        <v/>
      </c>
      <c r="X32" s="111" t="str">
        <f t="shared" si="24"/>
        <v/>
      </c>
      <c r="Y32" s="111" t="str">
        <f t="shared" si="15"/>
        <v/>
      </c>
      <c r="Z32" s="85">
        <f t="shared" si="16"/>
        <v>1</v>
      </c>
      <c r="AA32" s="85" t="str">
        <f t="shared" si="17"/>
        <v/>
      </c>
      <c r="AB32" s="85" t="str">
        <f t="shared" si="18"/>
        <v/>
      </c>
      <c r="AC32" s="85" t="str">
        <f t="shared" si="5"/>
        <v/>
      </c>
      <c r="AD32" s="85" t="str">
        <f t="shared" si="6"/>
        <v/>
      </c>
      <c r="AE32" s="111">
        <f t="shared" si="19"/>
        <v>0</v>
      </c>
      <c r="AF32" s="103" t="str">
        <f t="shared" si="20"/>
        <v/>
      </c>
      <c r="AG32" s="111">
        <f t="shared" si="21"/>
        <v>0</v>
      </c>
      <c r="AH32" s="103" t="str">
        <f t="shared" si="22"/>
        <v/>
      </c>
      <c r="AI32" s="12">
        <f t="shared" si="23"/>
        <v>91</v>
      </c>
      <c r="AJ32" s="137"/>
      <c r="AK32" s="137"/>
      <c r="AL32" s="137"/>
      <c r="AM32" s="137"/>
      <c r="AN32" s="137"/>
      <c r="AO32" s="137"/>
      <c r="AP32" s="123"/>
      <c r="AQ32" s="123"/>
    </row>
    <row r="33" spans="1:43" ht="17.45" customHeight="1">
      <c r="A33" s="48">
        <v>12</v>
      </c>
      <c r="B33" s="65" t="s">
        <v>116</v>
      </c>
      <c r="C33" s="66" t="s">
        <v>117</v>
      </c>
      <c r="D33" s="102">
        <v>90</v>
      </c>
      <c r="E33" s="127"/>
      <c r="F33" s="133"/>
      <c r="G33" s="85"/>
      <c r="H33" s="85"/>
      <c r="I33" s="85"/>
      <c r="J33" s="130"/>
      <c r="K33" s="85"/>
      <c r="L33" s="85">
        <f t="shared" si="7"/>
        <v>1</v>
      </c>
      <c r="M33" s="85" t="str">
        <f t="shared" si="8"/>
        <v/>
      </c>
      <c r="N33" s="85">
        <f t="shared" si="9"/>
        <v>90</v>
      </c>
      <c r="O33" s="85" t="str">
        <f t="shared" si="0"/>
        <v>відмінно</v>
      </c>
      <c r="P33" s="113" t="str">
        <f t="shared" si="1"/>
        <v>A</v>
      </c>
      <c r="Q33" s="111" t="str">
        <f t="shared" si="10"/>
        <v/>
      </c>
      <c r="R33" s="111" t="str">
        <f t="shared" si="11"/>
        <v/>
      </c>
      <c r="S33" s="85">
        <f t="shared" si="12"/>
        <v>1</v>
      </c>
      <c r="T33" s="85" t="str">
        <f t="shared" si="13"/>
        <v/>
      </c>
      <c r="U33" s="85" t="str">
        <f t="shared" si="14"/>
        <v/>
      </c>
      <c r="V33" s="85" t="str">
        <f t="shared" si="2"/>
        <v/>
      </c>
      <c r="W33" s="85" t="str">
        <f t="shared" si="3"/>
        <v/>
      </c>
      <c r="X33" s="111" t="str">
        <f t="shared" si="24"/>
        <v/>
      </c>
      <c r="Y33" s="111" t="str">
        <f t="shared" si="15"/>
        <v/>
      </c>
      <c r="Z33" s="85">
        <f t="shared" si="16"/>
        <v>1</v>
      </c>
      <c r="AA33" s="85" t="str">
        <f t="shared" si="17"/>
        <v/>
      </c>
      <c r="AB33" s="85" t="str">
        <f t="shared" si="18"/>
        <v/>
      </c>
      <c r="AC33" s="85" t="str">
        <f t="shared" si="5"/>
        <v/>
      </c>
      <c r="AD33" s="85" t="str">
        <f t="shared" si="6"/>
        <v/>
      </c>
      <c r="AE33" s="111">
        <f t="shared" si="19"/>
        <v>0</v>
      </c>
      <c r="AF33" s="103" t="str">
        <f t="shared" si="20"/>
        <v/>
      </c>
      <c r="AG33" s="111">
        <f t="shared" si="21"/>
        <v>0</v>
      </c>
      <c r="AH33" s="103" t="str">
        <f t="shared" si="22"/>
        <v/>
      </c>
      <c r="AI33" s="12">
        <f t="shared" si="23"/>
        <v>90</v>
      </c>
      <c r="AJ33" s="137"/>
      <c r="AK33" s="137"/>
      <c r="AL33" s="137"/>
      <c r="AM33" s="137"/>
      <c r="AN33" s="137"/>
      <c r="AO33" s="137"/>
      <c r="AP33" s="123"/>
      <c r="AQ33" s="123"/>
    </row>
    <row r="34" spans="1:43" ht="17.45" customHeight="1">
      <c r="A34" s="48">
        <v>13</v>
      </c>
      <c r="B34" s="65" t="s">
        <v>118</v>
      </c>
      <c r="C34" s="66">
        <v>131619</v>
      </c>
      <c r="D34" s="102">
        <v>68</v>
      </c>
      <c r="E34" s="127"/>
      <c r="F34" s="133"/>
      <c r="G34" s="85"/>
      <c r="H34" s="85"/>
      <c r="I34" s="85"/>
      <c r="J34" s="130"/>
      <c r="K34" s="85"/>
      <c r="L34" s="85">
        <f t="shared" si="7"/>
        <v>1</v>
      </c>
      <c r="M34" s="85" t="str">
        <f t="shared" si="8"/>
        <v/>
      </c>
      <c r="N34" s="85">
        <f t="shared" si="9"/>
        <v>68</v>
      </c>
      <c r="O34" s="85" t="str">
        <f t="shared" si="0"/>
        <v>задовільно</v>
      </c>
      <c r="P34" s="113" t="str">
        <f t="shared" si="1"/>
        <v>D</v>
      </c>
      <c r="Q34" s="111" t="str">
        <f t="shared" si="10"/>
        <v/>
      </c>
      <c r="R34" s="111" t="str">
        <f t="shared" si="11"/>
        <v/>
      </c>
      <c r="S34" s="85">
        <f t="shared" si="12"/>
        <v>1</v>
      </c>
      <c r="T34" s="85" t="str">
        <f t="shared" si="13"/>
        <v/>
      </c>
      <c r="U34" s="85" t="str">
        <f t="shared" si="14"/>
        <v/>
      </c>
      <c r="V34" s="85" t="str">
        <f t="shared" si="2"/>
        <v/>
      </c>
      <c r="W34" s="85" t="str">
        <f t="shared" si="3"/>
        <v/>
      </c>
      <c r="X34" s="111" t="str">
        <f t="shared" si="24"/>
        <v/>
      </c>
      <c r="Y34" s="111" t="str">
        <f t="shared" si="15"/>
        <v/>
      </c>
      <c r="Z34" s="85">
        <f t="shared" si="16"/>
        <v>1</v>
      </c>
      <c r="AA34" s="85" t="str">
        <f t="shared" si="17"/>
        <v/>
      </c>
      <c r="AB34" s="85" t="str">
        <f t="shared" si="18"/>
        <v/>
      </c>
      <c r="AC34" s="85" t="str">
        <f t="shared" si="5"/>
        <v/>
      </c>
      <c r="AD34" s="85" t="str">
        <f t="shared" si="6"/>
        <v/>
      </c>
      <c r="AE34" s="111">
        <f t="shared" si="19"/>
        <v>0</v>
      </c>
      <c r="AF34" s="103" t="str">
        <f t="shared" si="20"/>
        <v/>
      </c>
      <c r="AG34" s="111">
        <f t="shared" si="21"/>
        <v>0</v>
      </c>
      <c r="AH34" s="103" t="str">
        <f t="shared" si="22"/>
        <v/>
      </c>
      <c r="AI34" s="12">
        <f t="shared" si="23"/>
        <v>68</v>
      </c>
      <c r="AJ34" s="137"/>
      <c r="AK34" s="137"/>
      <c r="AL34" s="137"/>
      <c r="AM34" s="137"/>
      <c r="AN34" s="137"/>
      <c r="AO34" s="137"/>
      <c r="AP34" s="123"/>
      <c r="AQ34" s="123"/>
    </row>
    <row r="35" spans="1:43" ht="17.45" customHeight="1">
      <c r="A35" s="48">
        <v>14</v>
      </c>
      <c r="B35" s="65" t="s">
        <v>119</v>
      </c>
      <c r="C35" s="66" t="s">
        <v>120</v>
      </c>
      <c r="D35" s="102">
        <v>94</v>
      </c>
      <c r="E35" s="127"/>
      <c r="F35" s="133"/>
      <c r="G35" s="85"/>
      <c r="H35" s="85"/>
      <c r="I35" s="85"/>
      <c r="J35" s="130"/>
      <c r="K35" s="85"/>
      <c r="L35" s="85">
        <f t="shared" si="7"/>
        <v>1</v>
      </c>
      <c r="M35" s="85" t="str">
        <f t="shared" si="8"/>
        <v/>
      </c>
      <c r="N35" s="85">
        <f t="shared" si="9"/>
        <v>94</v>
      </c>
      <c r="O35" s="85" t="str">
        <f t="shared" si="0"/>
        <v>відмінно</v>
      </c>
      <c r="P35" s="113" t="str">
        <f t="shared" si="1"/>
        <v>A</v>
      </c>
      <c r="Q35" s="111" t="str">
        <f t="shared" si="10"/>
        <v/>
      </c>
      <c r="R35" s="111" t="str">
        <f t="shared" si="11"/>
        <v/>
      </c>
      <c r="S35" s="85">
        <f t="shared" si="12"/>
        <v>1</v>
      </c>
      <c r="T35" s="85" t="str">
        <f t="shared" si="13"/>
        <v/>
      </c>
      <c r="U35" s="85" t="str">
        <f t="shared" si="14"/>
        <v/>
      </c>
      <c r="V35" s="85" t="str">
        <f t="shared" si="2"/>
        <v/>
      </c>
      <c r="W35" s="85" t="str">
        <f t="shared" si="3"/>
        <v/>
      </c>
      <c r="X35" s="111" t="str">
        <f t="shared" si="24"/>
        <v/>
      </c>
      <c r="Y35" s="111" t="str">
        <f t="shared" si="15"/>
        <v/>
      </c>
      <c r="Z35" s="85">
        <f t="shared" si="16"/>
        <v>1</v>
      </c>
      <c r="AA35" s="85" t="str">
        <f t="shared" si="17"/>
        <v/>
      </c>
      <c r="AB35" s="85" t="str">
        <f t="shared" si="18"/>
        <v/>
      </c>
      <c r="AC35" s="85" t="str">
        <f t="shared" si="5"/>
        <v/>
      </c>
      <c r="AD35" s="85" t="str">
        <f t="shared" si="6"/>
        <v/>
      </c>
      <c r="AE35" s="111">
        <f t="shared" si="19"/>
        <v>0</v>
      </c>
      <c r="AF35" s="103" t="str">
        <f t="shared" si="20"/>
        <v/>
      </c>
      <c r="AG35" s="111">
        <f t="shared" si="21"/>
        <v>0</v>
      </c>
      <c r="AH35" s="103" t="str">
        <f t="shared" si="22"/>
        <v/>
      </c>
      <c r="AI35" s="12">
        <f t="shared" si="23"/>
        <v>94</v>
      </c>
      <c r="AJ35" s="137"/>
      <c r="AK35" s="137"/>
      <c r="AL35" s="137"/>
      <c r="AM35" s="137"/>
      <c r="AN35" s="137"/>
      <c r="AO35" s="137"/>
      <c r="AP35" s="123"/>
      <c r="AQ35" s="123"/>
    </row>
    <row r="36" spans="1:43" ht="17.45" customHeight="1">
      <c r="A36" s="48">
        <v>15</v>
      </c>
      <c r="B36" s="65" t="s">
        <v>121</v>
      </c>
      <c r="C36" s="66" t="s">
        <v>122</v>
      </c>
      <c r="D36" s="102">
        <v>83</v>
      </c>
      <c r="E36" s="127"/>
      <c r="F36" s="133"/>
      <c r="G36" s="85"/>
      <c r="H36" s="85"/>
      <c r="I36" s="85"/>
      <c r="J36" s="130"/>
      <c r="K36" s="85"/>
      <c r="L36" s="85">
        <f t="shared" si="7"/>
        <v>1</v>
      </c>
      <c r="M36" s="85" t="str">
        <f t="shared" si="8"/>
        <v/>
      </c>
      <c r="N36" s="85">
        <f t="shared" si="9"/>
        <v>83</v>
      </c>
      <c r="O36" s="85" t="str">
        <f t="shared" si="0"/>
        <v>добре</v>
      </c>
      <c r="P36" s="113" t="str">
        <f t="shared" si="1"/>
        <v>B</v>
      </c>
      <c r="Q36" s="111" t="str">
        <f t="shared" si="10"/>
        <v/>
      </c>
      <c r="R36" s="111" t="str">
        <f t="shared" si="11"/>
        <v/>
      </c>
      <c r="S36" s="85">
        <f t="shared" si="12"/>
        <v>1</v>
      </c>
      <c r="T36" s="85" t="str">
        <f t="shared" si="13"/>
        <v/>
      </c>
      <c r="U36" s="85" t="str">
        <f t="shared" si="14"/>
        <v/>
      </c>
      <c r="V36" s="85" t="str">
        <f t="shared" si="2"/>
        <v/>
      </c>
      <c r="W36" s="85" t="str">
        <f t="shared" si="3"/>
        <v/>
      </c>
      <c r="X36" s="111" t="str">
        <f t="shared" si="24"/>
        <v/>
      </c>
      <c r="Y36" s="111" t="str">
        <f t="shared" si="15"/>
        <v/>
      </c>
      <c r="Z36" s="85">
        <f t="shared" si="16"/>
        <v>1</v>
      </c>
      <c r="AA36" s="85" t="str">
        <f t="shared" si="17"/>
        <v/>
      </c>
      <c r="AB36" s="85" t="str">
        <f t="shared" si="18"/>
        <v/>
      </c>
      <c r="AC36" s="85" t="str">
        <f t="shared" si="5"/>
        <v/>
      </c>
      <c r="AD36" s="85" t="str">
        <f t="shared" si="6"/>
        <v/>
      </c>
      <c r="AE36" s="111">
        <f t="shared" si="19"/>
        <v>0</v>
      </c>
      <c r="AF36" s="103" t="str">
        <f t="shared" si="20"/>
        <v/>
      </c>
      <c r="AG36" s="111">
        <f t="shared" si="21"/>
        <v>0</v>
      </c>
      <c r="AH36" s="103" t="str">
        <f t="shared" si="22"/>
        <v/>
      </c>
      <c r="AI36" s="12">
        <f t="shared" si="23"/>
        <v>83</v>
      </c>
      <c r="AJ36" s="137"/>
      <c r="AK36" s="137"/>
      <c r="AL36" s="137"/>
      <c r="AM36" s="137"/>
      <c r="AN36" s="137"/>
      <c r="AO36" s="137"/>
      <c r="AP36" s="123"/>
      <c r="AQ36" s="123"/>
    </row>
    <row r="37" spans="1:43" ht="17.45" customHeight="1">
      <c r="A37" s="48">
        <v>16</v>
      </c>
      <c r="B37" s="65" t="s">
        <v>123</v>
      </c>
      <c r="C37" s="66" t="s">
        <v>124</v>
      </c>
      <c r="D37" s="102">
        <v>96</v>
      </c>
      <c r="E37" s="127"/>
      <c r="F37" s="133"/>
      <c r="G37" s="85"/>
      <c r="H37" s="85"/>
      <c r="I37" s="85"/>
      <c r="J37" s="130"/>
      <c r="K37" s="85"/>
      <c r="L37" s="85">
        <f t="shared" si="7"/>
        <v>1</v>
      </c>
      <c r="M37" s="85" t="str">
        <f t="shared" si="8"/>
        <v/>
      </c>
      <c r="N37" s="85">
        <f t="shared" si="9"/>
        <v>96</v>
      </c>
      <c r="O37" s="85" t="str">
        <f t="shared" si="0"/>
        <v>відмінно</v>
      </c>
      <c r="P37" s="113" t="str">
        <f t="shared" si="1"/>
        <v>A</v>
      </c>
      <c r="Q37" s="111" t="str">
        <f t="shared" si="10"/>
        <v/>
      </c>
      <c r="R37" s="111" t="str">
        <f t="shared" si="11"/>
        <v/>
      </c>
      <c r="S37" s="85">
        <f t="shared" si="12"/>
        <v>1</v>
      </c>
      <c r="T37" s="85" t="str">
        <f t="shared" si="13"/>
        <v/>
      </c>
      <c r="U37" s="85" t="str">
        <f t="shared" si="14"/>
        <v/>
      </c>
      <c r="V37" s="85" t="str">
        <f t="shared" si="2"/>
        <v/>
      </c>
      <c r="W37" s="85" t="str">
        <f t="shared" si="3"/>
        <v/>
      </c>
      <c r="X37" s="111" t="str">
        <f t="shared" si="24"/>
        <v/>
      </c>
      <c r="Y37" s="111" t="str">
        <f t="shared" si="15"/>
        <v/>
      </c>
      <c r="Z37" s="85">
        <f t="shared" si="16"/>
        <v>1</v>
      </c>
      <c r="AA37" s="85" t="str">
        <f t="shared" si="17"/>
        <v/>
      </c>
      <c r="AB37" s="85" t="str">
        <f t="shared" si="18"/>
        <v/>
      </c>
      <c r="AC37" s="85" t="str">
        <f t="shared" si="5"/>
        <v/>
      </c>
      <c r="AD37" s="85" t="str">
        <f t="shared" si="6"/>
        <v/>
      </c>
      <c r="AE37" s="111">
        <f t="shared" si="19"/>
        <v>0</v>
      </c>
      <c r="AF37" s="103" t="str">
        <f t="shared" si="20"/>
        <v/>
      </c>
      <c r="AG37" s="111">
        <f t="shared" si="21"/>
        <v>0</v>
      </c>
      <c r="AH37" s="103" t="str">
        <f t="shared" si="22"/>
        <v/>
      </c>
      <c r="AI37" s="12">
        <f t="shared" si="23"/>
        <v>96</v>
      </c>
      <c r="AJ37" s="137"/>
      <c r="AK37" s="137"/>
      <c r="AL37" s="137"/>
      <c r="AM37" s="137"/>
      <c r="AN37" s="137"/>
      <c r="AO37" s="137"/>
      <c r="AP37" s="123"/>
      <c r="AQ37" s="123"/>
    </row>
    <row r="38" spans="1:43" ht="17.45" customHeight="1">
      <c r="A38" s="48">
        <v>17</v>
      </c>
      <c r="B38" s="65" t="s">
        <v>125</v>
      </c>
      <c r="C38" s="66" t="s">
        <v>126</v>
      </c>
      <c r="D38" s="102">
        <v>78</v>
      </c>
      <c r="E38" s="127"/>
      <c r="F38" s="133"/>
      <c r="G38" s="85"/>
      <c r="H38" s="85"/>
      <c r="I38" s="85"/>
      <c r="J38" s="130"/>
      <c r="K38" s="85"/>
      <c r="L38" s="85">
        <f t="shared" si="7"/>
        <v>1</v>
      </c>
      <c r="M38" s="85" t="str">
        <f t="shared" si="8"/>
        <v/>
      </c>
      <c r="N38" s="85">
        <f t="shared" si="9"/>
        <v>78</v>
      </c>
      <c r="O38" s="85" t="str">
        <f t="shared" si="0"/>
        <v>добре</v>
      </c>
      <c r="P38" s="113" t="str">
        <f t="shared" si="1"/>
        <v>C</v>
      </c>
      <c r="Q38" s="111" t="str">
        <f t="shared" si="10"/>
        <v/>
      </c>
      <c r="R38" s="111" t="str">
        <f t="shared" si="11"/>
        <v/>
      </c>
      <c r="S38" s="85">
        <f t="shared" si="12"/>
        <v>1</v>
      </c>
      <c r="T38" s="85" t="str">
        <f t="shared" si="13"/>
        <v/>
      </c>
      <c r="U38" s="85" t="str">
        <f t="shared" si="14"/>
        <v/>
      </c>
      <c r="V38" s="85" t="str">
        <f t="shared" si="2"/>
        <v/>
      </c>
      <c r="W38" s="85" t="str">
        <f t="shared" si="3"/>
        <v/>
      </c>
      <c r="X38" s="111" t="str">
        <f t="shared" si="24"/>
        <v/>
      </c>
      <c r="Y38" s="111" t="str">
        <f t="shared" si="15"/>
        <v/>
      </c>
      <c r="Z38" s="85">
        <f t="shared" si="16"/>
        <v>1</v>
      </c>
      <c r="AA38" s="85" t="str">
        <f t="shared" si="17"/>
        <v/>
      </c>
      <c r="AB38" s="85" t="str">
        <f t="shared" si="18"/>
        <v/>
      </c>
      <c r="AC38" s="85" t="str">
        <f t="shared" si="5"/>
        <v/>
      </c>
      <c r="AD38" s="85" t="str">
        <f t="shared" si="6"/>
        <v/>
      </c>
      <c r="AE38" s="111">
        <f t="shared" si="19"/>
        <v>0</v>
      </c>
      <c r="AF38" s="103" t="str">
        <f t="shared" si="20"/>
        <v/>
      </c>
      <c r="AG38" s="111">
        <f t="shared" si="21"/>
        <v>0</v>
      </c>
      <c r="AH38" s="103" t="str">
        <f t="shared" si="22"/>
        <v/>
      </c>
      <c r="AI38" s="12">
        <f t="shared" si="23"/>
        <v>78</v>
      </c>
      <c r="AJ38" s="137"/>
      <c r="AK38" s="137"/>
      <c r="AL38" s="137"/>
      <c r="AM38" s="137"/>
      <c r="AN38" s="137"/>
      <c r="AO38" s="137"/>
      <c r="AP38" s="123"/>
      <c r="AQ38" s="123"/>
    </row>
    <row r="39" spans="1:43" ht="17.45" customHeight="1">
      <c r="A39" s="48">
        <v>18</v>
      </c>
      <c r="B39" s="65" t="s">
        <v>127</v>
      </c>
      <c r="C39" s="66" t="s">
        <v>128</v>
      </c>
      <c r="D39" s="102">
        <v>85</v>
      </c>
      <c r="E39" s="127"/>
      <c r="F39" s="133"/>
      <c r="G39" s="85"/>
      <c r="H39" s="85"/>
      <c r="I39" s="85"/>
      <c r="J39" s="130"/>
      <c r="K39" s="85"/>
      <c r="L39" s="85">
        <f t="shared" si="7"/>
        <v>1</v>
      </c>
      <c r="M39" s="85" t="str">
        <f t="shared" si="8"/>
        <v/>
      </c>
      <c r="N39" s="85">
        <f t="shared" si="9"/>
        <v>85</v>
      </c>
      <c r="O39" s="85" t="str">
        <f t="shared" si="0"/>
        <v>добре</v>
      </c>
      <c r="P39" s="113" t="str">
        <f t="shared" si="1"/>
        <v>B</v>
      </c>
      <c r="Q39" s="111" t="str">
        <f t="shared" si="10"/>
        <v/>
      </c>
      <c r="R39" s="111" t="str">
        <f t="shared" si="11"/>
        <v/>
      </c>
      <c r="S39" s="85">
        <f t="shared" si="12"/>
        <v>1</v>
      </c>
      <c r="T39" s="85" t="str">
        <f t="shared" si="13"/>
        <v/>
      </c>
      <c r="U39" s="85" t="str">
        <f t="shared" si="14"/>
        <v/>
      </c>
      <c r="V39" s="85" t="str">
        <f t="shared" si="2"/>
        <v/>
      </c>
      <c r="W39" s="85" t="str">
        <f t="shared" si="3"/>
        <v/>
      </c>
      <c r="X39" s="111" t="str">
        <f t="shared" si="24"/>
        <v/>
      </c>
      <c r="Y39" s="111" t="str">
        <f t="shared" si="15"/>
        <v/>
      </c>
      <c r="Z39" s="85">
        <f t="shared" si="16"/>
        <v>1</v>
      </c>
      <c r="AA39" s="85" t="str">
        <f t="shared" si="17"/>
        <v/>
      </c>
      <c r="AB39" s="85" t="str">
        <f t="shared" si="18"/>
        <v/>
      </c>
      <c r="AC39" s="85" t="str">
        <f t="shared" si="5"/>
        <v/>
      </c>
      <c r="AD39" s="85" t="str">
        <f t="shared" si="6"/>
        <v/>
      </c>
      <c r="AE39" s="111">
        <f t="shared" si="19"/>
        <v>0</v>
      </c>
      <c r="AF39" s="103" t="str">
        <f t="shared" si="20"/>
        <v/>
      </c>
      <c r="AG39" s="111">
        <f t="shared" si="21"/>
        <v>0</v>
      </c>
      <c r="AH39" s="103" t="str">
        <f t="shared" si="22"/>
        <v/>
      </c>
      <c r="AI39" s="12">
        <f t="shared" si="23"/>
        <v>85</v>
      </c>
      <c r="AJ39" s="137"/>
      <c r="AK39" s="137"/>
      <c r="AL39" s="137"/>
      <c r="AM39" s="137"/>
      <c r="AN39" s="137"/>
      <c r="AO39" s="137"/>
      <c r="AP39" s="123"/>
      <c r="AQ39" s="123"/>
    </row>
    <row r="40" spans="1:43" ht="17.45" customHeight="1">
      <c r="A40" s="48">
        <v>19</v>
      </c>
      <c r="B40" s="65" t="s">
        <v>129</v>
      </c>
      <c r="C40" s="66" t="s">
        <v>130</v>
      </c>
      <c r="D40" s="102">
        <v>78</v>
      </c>
      <c r="E40" s="127"/>
      <c r="F40" s="133"/>
      <c r="G40" s="85"/>
      <c r="H40" s="85"/>
      <c r="I40" s="85"/>
      <c r="J40" s="130"/>
      <c r="K40" s="85"/>
      <c r="L40" s="85">
        <f t="shared" si="7"/>
        <v>1</v>
      </c>
      <c r="M40" s="85" t="str">
        <f t="shared" si="8"/>
        <v/>
      </c>
      <c r="N40" s="85">
        <f t="shared" si="9"/>
        <v>78</v>
      </c>
      <c r="O40" s="85" t="str">
        <f t="shared" si="0"/>
        <v>добре</v>
      </c>
      <c r="P40" s="113" t="str">
        <f t="shared" si="1"/>
        <v>C</v>
      </c>
      <c r="Q40" s="111" t="str">
        <f t="shared" si="10"/>
        <v/>
      </c>
      <c r="R40" s="111" t="str">
        <f t="shared" si="11"/>
        <v/>
      </c>
      <c r="S40" s="85">
        <f t="shared" si="12"/>
        <v>1</v>
      </c>
      <c r="T40" s="85" t="str">
        <f t="shared" si="13"/>
        <v/>
      </c>
      <c r="U40" s="85" t="str">
        <f t="shared" si="14"/>
        <v/>
      </c>
      <c r="V40" s="85" t="str">
        <f t="shared" si="2"/>
        <v/>
      </c>
      <c r="W40" s="85" t="str">
        <f t="shared" si="3"/>
        <v/>
      </c>
      <c r="X40" s="111" t="str">
        <f t="shared" si="24"/>
        <v/>
      </c>
      <c r="Y40" s="111" t="str">
        <f t="shared" si="15"/>
        <v/>
      </c>
      <c r="Z40" s="85">
        <f t="shared" si="16"/>
        <v>1</v>
      </c>
      <c r="AA40" s="85" t="str">
        <f t="shared" si="17"/>
        <v/>
      </c>
      <c r="AB40" s="85" t="str">
        <f t="shared" si="18"/>
        <v/>
      </c>
      <c r="AC40" s="85" t="str">
        <f t="shared" si="5"/>
        <v/>
      </c>
      <c r="AD40" s="85" t="str">
        <f t="shared" si="6"/>
        <v/>
      </c>
      <c r="AE40" s="111">
        <f t="shared" si="19"/>
        <v>0</v>
      </c>
      <c r="AF40" s="103" t="str">
        <f t="shared" si="20"/>
        <v/>
      </c>
      <c r="AG40" s="111">
        <f t="shared" si="21"/>
        <v>0</v>
      </c>
      <c r="AH40" s="103" t="str">
        <f t="shared" si="22"/>
        <v/>
      </c>
      <c r="AI40" s="12">
        <f t="shared" si="23"/>
        <v>78</v>
      </c>
      <c r="AJ40" s="137"/>
      <c r="AK40" s="137"/>
      <c r="AL40" s="137"/>
      <c r="AM40" s="137"/>
      <c r="AN40" s="137"/>
      <c r="AO40" s="137"/>
      <c r="AP40" s="123"/>
      <c r="AQ40" s="123"/>
    </row>
    <row r="41" spans="1:43" ht="17.45" customHeight="1">
      <c r="A41" s="48">
        <v>20</v>
      </c>
      <c r="B41" s="65" t="s">
        <v>131</v>
      </c>
      <c r="C41" s="66" t="s">
        <v>132</v>
      </c>
      <c r="D41" s="102">
        <v>92</v>
      </c>
      <c r="E41" s="127"/>
      <c r="F41" s="126"/>
      <c r="G41" s="85"/>
      <c r="H41" s="85"/>
      <c r="I41" s="85"/>
      <c r="J41" s="130"/>
      <c r="K41" s="85"/>
      <c r="L41" s="85">
        <f t="shared" si="7"/>
        <v>1</v>
      </c>
      <c r="M41" s="85" t="str">
        <f t="shared" si="8"/>
        <v/>
      </c>
      <c r="N41" s="85">
        <f t="shared" si="9"/>
        <v>92</v>
      </c>
      <c r="O41" s="85" t="str">
        <f t="shared" si="0"/>
        <v>відмінно</v>
      </c>
      <c r="P41" s="113" t="str">
        <f t="shared" si="1"/>
        <v>A</v>
      </c>
      <c r="Q41" s="111" t="str">
        <f t="shared" si="10"/>
        <v/>
      </c>
      <c r="R41" s="111" t="str">
        <f t="shared" si="11"/>
        <v/>
      </c>
      <c r="S41" s="85">
        <f t="shared" si="12"/>
        <v>1</v>
      </c>
      <c r="T41" s="85" t="str">
        <f t="shared" si="13"/>
        <v/>
      </c>
      <c r="U41" s="85" t="str">
        <f t="shared" si="14"/>
        <v/>
      </c>
      <c r="V41" s="85" t="str">
        <f t="shared" si="2"/>
        <v/>
      </c>
      <c r="W41" s="85" t="str">
        <f t="shared" si="3"/>
        <v/>
      </c>
      <c r="X41" s="111" t="str">
        <f t="shared" si="24"/>
        <v/>
      </c>
      <c r="Y41" s="111" t="str">
        <f t="shared" si="15"/>
        <v/>
      </c>
      <c r="Z41" s="85">
        <f t="shared" si="16"/>
        <v>1</v>
      </c>
      <c r="AA41" s="85" t="str">
        <f t="shared" si="17"/>
        <v/>
      </c>
      <c r="AB41" s="85" t="str">
        <f t="shared" si="18"/>
        <v/>
      </c>
      <c r="AC41" s="85" t="str">
        <f t="shared" si="5"/>
        <v/>
      </c>
      <c r="AD41" s="85" t="str">
        <f t="shared" si="6"/>
        <v/>
      </c>
      <c r="AE41" s="111">
        <f t="shared" si="19"/>
        <v>0</v>
      </c>
      <c r="AF41" s="103" t="str">
        <f t="shared" si="20"/>
        <v/>
      </c>
      <c r="AG41" s="111">
        <f t="shared" si="21"/>
        <v>0</v>
      </c>
      <c r="AH41" s="103" t="str">
        <f t="shared" si="22"/>
        <v/>
      </c>
      <c r="AI41" s="12">
        <f t="shared" si="23"/>
        <v>92</v>
      </c>
      <c r="AJ41" s="137"/>
      <c r="AK41" s="137"/>
      <c r="AL41" s="137"/>
      <c r="AM41" s="137"/>
      <c r="AN41" s="137"/>
      <c r="AO41" s="137"/>
      <c r="AP41" s="123"/>
      <c r="AQ41" s="123"/>
    </row>
    <row r="42" spans="1:43" ht="17.45" customHeight="1">
      <c r="A42" s="48">
        <v>21</v>
      </c>
      <c r="B42" s="65" t="s">
        <v>133</v>
      </c>
      <c r="C42" s="66" t="s">
        <v>134</v>
      </c>
      <c r="D42" s="102">
        <v>75</v>
      </c>
      <c r="E42" s="127"/>
      <c r="F42" s="126"/>
      <c r="G42" s="85"/>
      <c r="H42" s="85"/>
      <c r="I42" s="85"/>
      <c r="J42" s="130"/>
      <c r="K42" s="85"/>
      <c r="L42" s="85">
        <f t="shared" si="7"/>
        <v>1</v>
      </c>
      <c r="M42" s="85" t="str">
        <f t="shared" si="8"/>
        <v/>
      </c>
      <c r="N42" s="85">
        <f t="shared" si="9"/>
        <v>75</v>
      </c>
      <c r="O42" s="85" t="str">
        <f t="shared" si="0"/>
        <v>добре</v>
      </c>
      <c r="P42" s="113" t="str">
        <f t="shared" si="1"/>
        <v>C</v>
      </c>
      <c r="Q42" s="111" t="str">
        <f t="shared" si="10"/>
        <v/>
      </c>
      <c r="R42" s="111" t="str">
        <f t="shared" si="11"/>
        <v/>
      </c>
      <c r="S42" s="85">
        <f t="shared" si="12"/>
        <v>1</v>
      </c>
      <c r="T42" s="85" t="str">
        <f t="shared" si="13"/>
        <v/>
      </c>
      <c r="U42" s="85" t="str">
        <f t="shared" si="14"/>
        <v/>
      </c>
      <c r="V42" s="85" t="str">
        <f t="shared" si="2"/>
        <v/>
      </c>
      <c r="W42" s="85" t="str">
        <f t="shared" si="3"/>
        <v/>
      </c>
      <c r="X42" s="111" t="str">
        <f t="shared" si="24"/>
        <v/>
      </c>
      <c r="Y42" s="111" t="str">
        <f t="shared" si="15"/>
        <v/>
      </c>
      <c r="Z42" s="85">
        <f t="shared" si="16"/>
        <v>1</v>
      </c>
      <c r="AA42" s="85" t="str">
        <f t="shared" si="17"/>
        <v/>
      </c>
      <c r="AB42" s="85" t="str">
        <f t="shared" si="18"/>
        <v/>
      </c>
      <c r="AC42" s="85" t="str">
        <f t="shared" si="5"/>
        <v/>
      </c>
      <c r="AD42" s="85" t="str">
        <f t="shared" si="6"/>
        <v/>
      </c>
      <c r="AE42" s="111">
        <f t="shared" si="19"/>
        <v>0</v>
      </c>
      <c r="AF42" s="103" t="str">
        <f t="shared" si="20"/>
        <v/>
      </c>
      <c r="AG42" s="111">
        <f t="shared" si="21"/>
        <v>0</v>
      </c>
      <c r="AH42" s="103" t="str">
        <f t="shared" si="22"/>
        <v/>
      </c>
      <c r="AI42" s="12">
        <f t="shared" si="23"/>
        <v>75</v>
      </c>
      <c r="AJ42" s="137"/>
      <c r="AK42" s="137"/>
      <c r="AL42" s="137"/>
      <c r="AM42" s="137"/>
      <c r="AN42" s="137"/>
      <c r="AO42" s="137"/>
      <c r="AP42" s="123"/>
      <c r="AQ42" s="123"/>
    </row>
    <row r="43" spans="1:43" ht="17.45" customHeight="1">
      <c r="A43" s="48">
        <v>22</v>
      </c>
      <c r="B43" s="50"/>
      <c r="C43" s="55"/>
      <c r="D43" s="102"/>
      <c r="E43" s="127"/>
      <c r="F43" s="126"/>
      <c r="G43" s="85"/>
      <c r="H43" s="85"/>
      <c r="I43" s="85"/>
      <c r="J43" s="130"/>
      <c r="K43" s="85"/>
      <c r="L43" s="85" t="str">
        <f t="shared" si="7"/>
        <v/>
      </c>
      <c r="M43" s="85" t="str">
        <f t="shared" si="8"/>
        <v/>
      </c>
      <c r="N43" s="85" t="str">
        <f t="shared" si="9"/>
        <v/>
      </c>
      <c r="O43" s="85" t="str">
        <f t="shared" si="0"/>
        <v/>
      </c>
      <c r="P43" s="113" t="str">
        <f t="shared" si="1"/>
        <v/>
      </c>
      <c r="Q43" s="111" t="str">
        <f t="shared" si="10"/>
        <v/>
      </c>
      <c r="R43" s="111" t="str">
        <f t="shared" si="11"/>
        <v/>
      </c>
      <c r="S43" s="85" t="str">
        <f t="shared" si="12"/>
        <v/>
      </c>
      <c r="T43" s="85" t="str">
        <f t="shared" si="13"/>
        <v/>
      </c>
      <c r="U43" s="85" t="str">
        <f t="shared" si="14"/>
        <v/>
      </c>
      <c r="V43" s="85" t="str">
        <f t="shared" si="2"/>
        <v/>
      </c>
      <c r="W43" s="85" t="str">
        <f t="shared" si="3"/>
        <v/>
      </c>
      <c r="X43" s="111" t="str">
        <f t="shared" si="24"/>
        <v/>
      </c>
      <c r="Y43" s="111" t="str">
        <f t="shared" si="15"/>
        <v/>
      </c>
      <c r="Z43" s="85" t="str">
        <f t="shared" si="16"/>
        <v/>
      </c>
      <c r="AA43" s="85" t="str">
        <f t="shared" si="17"/>
        <v/>
      </c>
      <c r="AB43" s="85" t="str">
        <f t="shared" si="18"/>
        <v/>
      </c>
      <c r="AC43" s="85" t="str">
        <f t="shared" si="5"/>
        <v/>
      </c>
      <c r="AD43" s="85" t="str">
        <f t="shared" si="6"/>
        <v/>
      </c>
      <c r="AE43" s="111">
        <f t="shared" si="19"/>
        <v>0</v>
      </c>
      <c r="AF43" s="103" t="str">
        <f t="shared" si="20"/>
        <v/>
      </c>
      <c r="AG43" s="111">
        <f t="shared" si="21"/>
        <v>0</v>
      </c>
      <c r="AH43" s="103" t="str">
        <f t="shared" si="22"/>
        <v/>
      </c>
      <c r="AI43" s="12" t="str">
        <f t="shared" si="23"/>
        <v/>
      </c>
      <c r="AJ43" s="137"/>
      <c r="AK43" s="137"/>
      <c r="AL43" s="137"/>
      <c r="AM43" s="137"/>
      <c r="AN43" s="137"/>
      <c r="AO43" s="137"/>
      <c r="AP43" s="123"/>
      <c r="AQ43" s="123"/>
    </row>
    <row r="44" spans="1:43" ht="15">
      <c r="A44" s="48">
        <v>23</v>
      </c>
      <c r="B44" s="50"/>
      <c r="C44" s="55"/>
      <c r="D44" s="102"/>
      <c r="E44" s="127"/>
      <c r="F44" s="126"/>
      <c r="G44" s="85"/>
      <c r="H44" s="85"/>
      <c r="I44" s="85"/>
      <c r="J44" s="130"/>
      <c r="K44" s="85"/>
      <c r="L44" s="85" t="str">
        <f t="shared" si="7"/>
        <v/>
      </c>
      <c r="M44" s="85" t="str">
        <f t="shared" si="8"/>
        <v/>
      </c>
      <c r="N44" s="85" t="str">
        <f t="shared" si="9"/>
        <v/>
      </c>
      <c r="O44" s="85" t="str">
        <f t="shared" si="0"/>
        <v/>
      </c>
      <c r="P44" s="113" t="str">
        <f t="shared" si="1"/>
        <v/>
      </c>
      <c r="Q44" s="111" t="str">
        <f t="shared" si="10"/>
        <v/>
      </c>
      <c r="R44" s="111" t="str">
        <f t="shared" si="11"/>
        <v/>
      </c>
      <c r="S44" s="85" t="str">
        <f t="shared" si="12"/>
        <v/>
      </c>
      <c r="T44" s="85" t="str">
        <f t="shared" si="13"/>
        <v/>
      </c>
      <c r="U44" s="85" t="str">
        <f t="shared" si="14"/>
        <v/>
      </c>
      <c r="V44" s="85" t="str">
        <f t="shared" si="2"/>
        <v/>
      </c>
      <c r="W44" s="85" t="str">
        <f t="shared" si="3"/>
        <v/>
      </c>
      <c r="X44" s="111" t="str">
        <f t="shared" si="24"/>
        <v/>
      </c>
      <c r="Y44" s="111" t="str">
        <f t="shared" si="15"/>
        <v/>
      </c>
      <c r="Z44" s="85" t="str">
        <f t="shared" si="16"/>
        <v/>
      </c>
      <c r="AA44" s="85" t="str">
        <f t="shared" si="17"/>
        <v/>
      </c>
      <c r="AB44" s="85" t="str">
        <f t="shared" si="18"/>
        <v/>
      </c>
      <c r="AC44" s="85" t="str">
        <f t="shared" si="5"/>
        <v/>
      </c>
      <c r="AD44" s="85" t="str">
        <f t="shared" si="6"/>
        <v/>
      </c>
      <c r="AE44" s="111">
        <f t="shared" si="19"/>
        <v>0</v>
      </c>
      <c r="AF44" s="103" t="str">
        <f t="shared" si="20"/>
        <v/>
      </c>
      <c r="AG44" s="111">
        <f t="shared" si="21"/>
        <v>0</v>
      </c>
      <c r="AH44" s="103" t="str">
        <f t="shared" si="22"/>
        <v/>
      </c>
      <c r="AI44" s="12" t="str">
        <f t="shared" si="23"/>
        <v/>
      </c>
      <c r="AJ44" s="137"/>
      <c r="AK44" s="137"/>
      <c r="AL44" s="137"/>
      <c r="AM44" s="137"/>
      <c r="AN44" s="137"/>
      <c r="AO44" s="137"/>
      <c r="AP44" s="123"/>
      <c r="AQ44" s="123"/>
    </row>
    <row r="45" spans="1:43" ht="15">
      <c r="A45" s="48">
        <v>24</v>
      </c>
      <c r="B45" s="50"/>
      <c r="C45" s="55"/>
      <c r="D45" s="102"/>
      <c r="E45" s="127"/>
      <c r="F45" s="126"/>
      <c r="G45" s="85"/>
      <c r="H45" s="85"/>
      <c r="I45" s="85"/>
      <c r="J45" s="130"/>
      <c r="K45" s="85"/>
      <c r="L45" s="85" t="str">
        <f t="shared" si="7"/>
        <v/>
      </c>
      <c r="M45" s="85" t="str">
        <f t="shared" si="8"/>
        <v/>
      </c>
      <c r="N45" s="85" t="str">
        <f t="shared" si="9"/>
        <v/>
      </c>
      <c r="O45" s="85" t="str">
        <f t="shared" si="0"/>
        <v/>
      </c>
      <c r="P45" s="113" t="str">
        <f t="shared" si="1"/>
        <v/>
      </c>
      <c r="Q45" s="111" t="str">
        <f t="shared" si="10"/>
        <v/>
      </c>
      <c r="R45" s="111" t="str">
        <f t="shared" si="11"/>
        <v/>
      </c>
      <c r="S45" s="85" t="str">
        <f t="shared" si="12"/>
        <v/>
      </c>
      <c r="T45" s="85" t="str">
        <f t="shared" si="13"/>
        <v/>
      </c>
      <c r="U45" s="85" t="str">
        <f t="shared" si="14"/>
        <v/>
      </c>
      <c r="V45" s="85" t="str">
        <f t="shared" si="2"/>
        <v/>
      </c>
      <c r="W45" s="85" t="str">
        <f t="shared" si="3"/>
        <v/>
      </c>
      <c r="X45" s="111" t="str">
        <f t="shared" si="24"/>
        <v/>
      </c>
      <c r="Y45" s="111" t="str">
        <f t="shared" si="15"/>
        <v/>
      </c>
      <c r="Z45" s="85" t="str">
        <f t="shared" si="16"/>
        <v/>
      </c>
      <c r="AA45" s="85" t="str">
        <f t="shared" si="17"/>
        <v/>
      </c>
      <c r="AB45" s="85" t="str">
        <f t="shared" si="18"/>
        <v/>
      </c>
      <c r="AC45" s="85" t="str">
        <f t="shared" si="5"/>
        <v/>
      </c>
      <c r="AD45" s="85" t="str">
        <f t="shared" si="6"/>
        <v/>
      </c>
      <c r="AE45" s="111">
        <f t="shared" si="19"/>
        <v>0</v>
      </c>
      <c r="AF45" s="103" t="str">
        <f t="shared" si="20"/>
        <v/>
      </c>
      <c r="AG45" s="111">
        <f t="shared" si="21"/>
        <v>0</v>
      </c>
      <c r="AH45" s="103" t="str">
        <f t="shared" si="22"/>
        <v/>
      </c>
      <c r="AI45" s="12" t="str">
        <f t="shared" si="23"/>
        <v/>
      </c>
      <c r="AJ45" s="137"/>
      <c r="AK45" s="137"/>
      <c r="AL45" s="137"/>
      <c r="AM45" s="137"/>
      <c r="AN45" s="137"/>
      <c r="AO45" s="137"/>
      <c r="AP45" s="123"/>
      <c r="AQ45" s="123"/>
    </row>
    <row r="46" spans="1:43" ht="15">
      <c r="A46" s="48">
        <v>25</v>
      </c>
      <c r="B46" s="50"/>
      <c r="C46" s="55"/>
      <c r="D46" s="102"/>
      <c r="E46" s="127"/>
      <c r="F46" s="126"/>
      <c r="G46" s="85"/>
      <c r="H46" s="85"/>
      <c r="I46" s="85"/>
      <c r="J46" s="130"/>
      <c r="K46" s="85"/>
      <c r="L46" s="85" t="str">
        <f t="shared" si="7"/>
        <v/>
      </c>
      <c r="M46" s="85" t="str">
        <f t="shared" si="8"/>
        <v/>
      </c>
      <c r="N46" s="85" t="str">
        <f t="shared" si="9"/>
        <v/>
      </c>
      <c r="O46" s="85" t="str">
        <f t="shared" si="0"/>
        <v/>
      </c>
      <c r="P46" s="113" t="str">
        <f t="shared" si="1"/>
        <v/>
      </c>
      <c r="Q46" s="111" t="str">
        <f t="shared" si="10"/>
        <v/>
      </c>
      <c r="R46" s="111" t="str">
        <f t="shared" si="11"/>
        <v/>
      </c>
      <c r="S46" s="85" t="str">
        <f t="shared" si="12"/>
        <v/>
      </c>
      <c r="T46" s="85" t="str">
        <f t="shared" si="13"/>
        <v/>
      </c>
      <c r="U46" s="85" t="str">
        <f t="shared" si="14"/>
        <v/>
      </c>
      <c r="V46" s="85" t="str">
        <f t="shared" si="2"/>
        <v/>
      </c>
      <c r="W46" s="85" t="str">
        <f t="shared" si="3"/>
        <v/>
      </c>
      <c r="X46" s="111" t="str">
        <f t="shared" si="24"/>
        <v/>
      </c>
      <c r="Y46" s="111" t="str">
        <f t="shared" si="15"/>
        <v/>
      </c>
      <c r="Z46" s="85" t="str">
        <f t="shared" si="16"/>
        <v/>
      </c>
      <c r="AA46" s="85" t="str">
        <f t="shared" si="17"/>
        <v/>
      </c>
      <c r="AB46" s="85" t="str">
        <f t="shared" si="18"/>
        <v/>
      </c>
      <c r="AC46" s="85" t="str">
        <f t="shared" si="5"/>
        <v/>
      </c>
      <c r="AD46" s="85" t="str">
        <f t="shared" si="6"/>
        <v/>
      </c>
      <c r="AE46" s="111">
        <f t="shared" si="19"/>
        <v>0</v>
      </c>
      <c r="AF46" s="103" t="str">
        <f t="shared" si="20"/>
        <v/>
      </c>
      <c r="AG46" s="111">
        <f t="shared" si="21"/>
        <v>0</v>
      </c>
      <c r="AH46" s="103" t="str">
        <f t="shared" si="22"/>
        <v/>
      </c>
      <c r="AI46" s="12" t="str">
        <f t="shared" si="23"/>
        <v/>
      </c>
      <c r="AJ46" s="137"/>
      <c r="AK46" s="137"/>
      <c r="AL46" s="137"/>
      <c r="AM46" s="137"/>
      <c r="AN46" s="137"/>
      <c r="AO46" s="137"/>
      <c r="AP46" s="123"/>
      <c r="AQ46" s="123"/>
    </row>
    <row r="47" spans="1:43" ht="15">
      <c r="A47" s="48">
        <v>26</v>
      </c>
      <c r="B47" s="50"/>
      <c r="C47" s="55"/>
      <c r="D47" s="102"/>
      <c r="E47" s="127"/>
      <c r="F47" s="126"/>
      <c r="G47" s="85"/>
      <c r="H47" s="85"/>
      <c r="I47" s="85"/>
      <c r="J47" s="130"/>
      <c r="K47" s="85"/>
      <c r="L47" s="85" t="str">
        <f t="shared" si="7"/>
        <v/>
      </c>
      <c r="M47" s="85" t="str">
        <f t="shared" si="8"/>
        <v/>
      </c>
      <c r="N47" s="85" t="str">
        <f t="shared" si="9"/>
        <v/>
      </c>
      <c r="O47" s="85" t="str">
        <f t="shared" si="0"/>
        <v/>
      </c>
      <c r="P47" s="113" t="str">
        <f t="shared" si="1"/>
        <v/>
      </c>
      <c r="Q47" s="111" t="str">
        <f t="shared" si="10"/>
        <v/>
      </c>
      <c r="R47" s="111" t="str">
        <f t="shared" si="11"/>
        <v/>
      </c>
      <c r="S47" s="85" t="str">
        <f t="shared" si="12"/>
        <v/>
      </c>
      <c r="T47" s="85" t="str">
        <f t="shared" si="13"/>
        <v/>
      </c>
      <c r="U47" s="85" t="str">
        <f t="shared" si="14"/>
        <v/>
      </c>
      <c r="V47" s="85" t="str">
        <f t="shared" si="2"/>
        <v/>
      </c>
      <c r="W47" s="85" t="str">
        <f t="shared" si="3"/>
        <v/>
      </c>
      <c r="X47" s="111" t="str">
        <f t="shared" si="24"/>
        <v/>
      </c>
      <c r="Y47" s="111" t="str">
        <f t="shared" si="15"/>
        <v/>
      </c>
      <c r="Z47" s="85" t="str">
        <f t="shared" si="16"/>
        <v/>
      </c>
      <c r="AA47" s="85" t="str">
        <f t="shared" si="17"/>
        <v/>
      </c>
      <c r="AB47" s="85" t="str">
        <f t="shared" si="18"/>
        <v/>
      </c>
      <c r="AC47" s="85" t="str">
        <f t="shared" si="5"/>
        <v/>
      </c>
      <c r="AD47" s="85" t="str">
        <f t="shared" si="6"/>
        <v/>
      </c>
      <c r="AE47" s="111">
        <f t="shared" si="19"/>
        <v>0</v>
      </c>
      <c r="AF47" s="103" t="str">
        <f t="shared" si="20"/>
        <v/>
      </c>
      <c r="AG47" s="111">
        <f t="shared" si="21"/>
        <v>0</v>
      </c>
      <c r="AH47" s="103" t="str">
        <f t="shared" si="22"/>
        <v/>
      </c>
      <c r="AI47" s="12" t="str">
        <f t="shared" si="23"/>
        <v/>
      </c>
      <c r="AJ47" s="137"/>
      <c r="AK47" s="137"/>
      <c r="AL47" s="137"/>
      <c r="AM47" s="137"/>
      <c r="AN47" s="137"/>
      <c r="AO47" s="137"/>
      <c r="AP47" s="123"/>
      <c r="AQ47" s="123"/>
    </row>
    <row r="48" spans="1:43" ht="15">
      <c r="A48" s="48">
        <v>27</v>
      </c>
      <c r="B48" s="50"/>
      <c r="C48" s="55"/>
      <c r="D48" s="102"/>
      <c r="E48" s="127"/>
      <c r="F48" s="126"/>
      <c r="G48" s="85"/>
      <c r="H48" s="85"/>
      <c r="I48" s="85"/>
      <c r="J48" s="130"/>
      <c r="K48" s="85"/>
      <c r="L48" s="85" t="str">
        <f t="shared" si="7"/>
        <v/>
      </c>
      <c r="M48" s="85" t="str">
        <f t="shared" si="8"/>
        <v/>
      </c>
      <c r="N48" s="85" t="str">
        <f t="shared" si="9"/>
        <v/>
      </c>
      <c r="O48" s="85" t="str">
        <f t="shared" si="0"/>
        <v/>
      </c>
      <c r="P48" s="113" t="str">
        <f t="shared" si="1"/>
        <v/>
      </c>
      <c r="Q48" s="111" t="str">
        <f t="shared" si="10"/>
        <v/>
      </c>
      <c r="R48" s="111" t="str">
        <f t="shared" si="11"/>
        <v/>
      </c>
      <c r="S48" s="85" t="str">
        <f t="shared" si="12"/>
        <v/>
      </c>
      <c r="T48" s="85" t="str">
        <f t="shared" si="13"/>
        <v/>
      </c>
      <c r="U48" s="85" t="str">
        <f t="shared" si="14"/>
        <v/>
      </c>
      <c r="V48" s="85" t="str">
        <f t="shared" si="2"/>
        <v/>
      </c>
      <c r="W48" s="85" t="str">
        <f t="shared" si="3"/>
        <v/>
      </c>
      <c r="X48" s="111" t="str">
        <f t="shared" si="24"/>
        <v/>
      </c>
      <c r="Y48" s="111" t="str">
        <f t="shared" si="15"/>
        <v/>
      </c>
      <c r="Z48" s="85" t="str">
        <f t="shared" si="16"/>
        <v/>
      </c>
      <c r="AA48" s="85" t="str">
        <f t="shared" si="17"/>
        <v/>
      </c>
      <c r="AB48" s="85" t="str">
        <f t="shared" si="18"/>
        <v/>
      </c>
      <c r="AC48" s="85" t="str">
        <f t="shared" si="5"/>
        <v/>
      </c>
      <c r="AD48" s="85" t="str">
        <f t="shared" si="6"/>
        <v/>
      </c>
      <c r="AE48" s="111">
        <f t="shared" si="19"/>
        <v>0</v>
      </c>
      <c r="AF48" s="103" t="str">
        <f t="shared" si="20"/>
        <v/>
      </c>
      <c r="AG48" s="111">
        <f t="shared" si="21"/>
        <v>0</v>
      </c>
      <c r="AH48" s="103" t="str">
        <f t="shared" si="22"/>
        <v/>
      </c>
      <c r="AI48" s="12" t="str">
        <f t="shared" si="23"/>
        <v/>
      </c>
      <c r="AJ48" s="137"/>
      <c r="AK48" s="137"/>
      <c r="AL48" s="137"/>
      <c r="AM48" s="137"/>
      <c r="AN48" s="137"/>
      <c r="AO48" s="137"/>
      <c r="AP48" s="123"/>
      <c r="AQ48" s="123"/>
    </row>
    <row r="49" spans="1:43" ht="15">
      <c r="A49" s="48">
        <v>28</v>
      </c>
      <c r="B49" s="50"/>
      <c r="C49" s="55"/>
      <c r="D49" s="102"/>
      <c r="E49" s="127"/>
      <c r="F49" s="126"/>
      <c r="G49" s="85"/>
      <c r="H49" s="85"/>
      <c r="I49" s="85"/>
      <c r="J49" s="130"/>
      <c r="K49" s="85"/>
      <c r="L49" s="85" t="str">
        <f t="shared" si="7"/>
        <v/>
      </c>
      <c r="M49" s="85" t="str">
        <f t="shared" si="8"/>
        <v/>
      </c>
      <c r="N49" s="85" t="str">
        <f t="shared" si="9"/>
        <v/>
      </c>
      <c r="O49" s="85" t="str">
        <f t="shared" si="0"/>
        <v/>
      </c>
      <c r="P49" s="113" t="str">
        <f t="shared" si="1"/>
        <v/>
      </c>
      <c r="Q49" s="111" t="str">
        <f t="shared" si="10"/>
        <v/>
      </c>
      <c r="R49" s="111" t="str">
        <f t="shared" si="11"/>
        <v/>
      </c>
      <c r="S49" s="85" t="str">
        <f t="shared" si="12"/>
        <v/>
      </c>
      <c r="T49" s="85" t="str">
        <f t="shared" si="13"/>
        <v/>
      </c>
      <c r="U49" s="85" t="str">
        <f t="shared" si="14"/>
        <v/>
      </c>
      <c r="V49" s="85" t="str">
        <f t="shared" si="2"/>
        <v/>
      </c>
      <c r="W49" s="85" t="str">
        <f t="shared" si="3"/>
        <v/>
      </c>
      <c r="X49" s="111" t="str">
        <f t="shared" si="24"/>
        <v/>
      </c>
      <c r="Y49" s="111" t="str">
        <f t="shared" si="15"/>
        <v/>
      </c>
      <c r="Z49" s="85" t="str">
        <f t="shared" si="16"/>
        <v/>
      </c>
      <c r="AA49" s="85" t="str">
        <f t="shared" si="17"/>
        <v/>
      </c>
      <c r="AB49" s="85" t="str">
        <f t="shared" si="18"/>
        <v/>
      </c>
      <c r="AC49" s="85" t="str">
        <f t="shared" si="5"/>
        <v/>
      </c>
      <c r="AD49" s="85" t="str">
        <f t="shared" si="6"/>
        <v/>
      </c>
      <c r="AE49" s="111">
        <f t="shared" si="19"/>
        <v>0</v>
      </c>
      <c r="AF49" s="103" t="str">
        <f t="shared" si="20"/>
        <v/>
      </c>
      <c r="AG49" s="111">
        <f t="shared" si="21"/>
        <v>0</v>
      </c>
      <c r="AH49" s="103" t="str">
        <f t="shared" si="22"/>
        <v/>
      </c>
      <c r="AI49" s="12" t="str">
        <f t="shared" si="23"/>
        <v/>
      </c>
      <c r="AJ49" s="137"/>
      <c r="AK49" s="137"/>
      <c r="AL49" s="137"/>
      <c r="AM49" s="137"/>
      <c r="AN49" s="137"/>
      <c r="AO49" s="137"/>
      <c r="AP49" s="123"/>
      <c r="AQ49" s="123"/>
    </row>
    <row r="50" spans="1:43" ht="15">
      <c r="A50" s="115">
        <v>29</v>
      </c>
      <c r="B50" s="116"/>
      <c r="C50" s="117"/>
      <c r="D50" s="102"/>
      <c r="E50" s="127"/>
      <c r="F50" s="126"/>
      <c r="G50" s="85"/>
      <c r="H50" s="85"/>
      <c r="I50" s="85"/>
      <c r="J50" s="131"/>
      <c r="K50" s="118"/>
      <c r="L50" s="118" t="str">
        <f t="shared" si="7"/>
        <v/>
      </c>
      <c r="M50" s="85" t="str">
        <f t="shared" si="8"/>
        <v/>
      </c>
      <c r="N50" s="85" t="str">
        <f t="shared" si="9"/>
        <v/>
      </c>
      <c r="O50" s="85" t="str">
        <f t="shared" si="0"/>
        <v/>
      </c>
      <c r="P50" s="113" t="str">
        <f t="shared" si="1"/>
        <v/>
      </c>
      <c r="Q50" s="111" t="str">
        <f t="shared" si="10"/>
        <v/>
      </c>
      <c r="R50" s="111" t="str">
        <f t="shared" si="11"/>
        <v/>
      </c>
      <c r="S50" s="85" t="str">
        <f t="shared" si="12"/>
        <v/>
      </c>
      <c r="T50" s="85" t="str">
        <f t="shared" si="13"/>
        <v/>
      </c>
      <c r="U50" s="85" t="str">
        <f t="shared" si="14"/>
        <v/>
      </c>
      <c r="V50" s="85" t="str">
        <f t="shared" si="2"/>
        <v/>
      </c>
      <c r="W50" s="85" t="str">
        <f t="shared" si="3"/>
        <v/>
      </c>
      <c r="X50" s="111" t="str">
        <f t="shared" si="24"/>
        <v/>
      </c>
      <c r="Y50" s="111" t="str">
        <f t="shared" si="15"/>
        <v/>
      </c>
      <c r="Z50" s="85" t="str">
        <f t="shared" si="16"/>
        <v/>
      </c>
      <c r="AA50" s="85" t="str">
        <f t="shared" si="17"/>
        <v/>
      </c>
      <c r="AB50" s="85" t="str">
        <f t="shared" si="18"/>
        <v/>
      </c>
      <c r="AC50" s="85" t="str">
        <f t="shared" si="5"/>
        <v/>
      </c>
      <c r="AD50" s="85" t="str">
        <f t="shared" si="6"/>
        <v/>
      </c>
      <c r="AE50" s="111">
        <f t="shared" si="19"/>
        <v>0</v>
      </c>
      <c r="AF50" s="103" t="str">
        <f t="shared" si="20"/>
        <v/>
      </c>
      <c r="AG50" s="111">
        <f t="shared" si="21"/>
        <v>0</v>
      </c>
      <c r="AH50" s="103" t="str">
        <f t="shared" si="22"/>
        <v/>
      </c>
      <c r="AI50" s="12" t="str">
        <f t="shared" si="23"/>
        <v/>
      </c>
      <c r="AJ50" s="137"/>
      <c r="AK50" s="137"/>
      <c r="AL50" s="137"/>
      <c r="AM50" s="137"/>
      <c r="AN50" s="137"/>
      <c r="AO50" s="137"/>
      <c r="AP50" s="123"/>
      <c r="AQ50" s="123"/>
    </row>
    <row r="51" spans="1:43" ht="15">
      <c r="A51" s="124">
        <v>30</v>
      </c>
      <c r="B51" s="50"/>
      <c r="C51" s="55"/>
      <c r="D51" s="125"/>
      <c r="E51" s="126"/>
      <c r="F51" s="126"/>
      <c r="G51" s="85"/>
      <c r="H51" s="85"/>
      <c r="I51" s="85"/>
      <c r="J51" s="85"/>
      <c r="K51" s="85"/>
      <c r="L51" s="85" t="str">
        <f t="shared" si="7"/>
        <v/>
      </c>
      <c r="M51" s="85" t="str">
        <f t="shared" si="8"/>
        <v/>
      </c>
      <c r="N51" s="85" t="str">
        <f t="shared" si="9"/>
        <v/>
      </c>
      <c r="O51" s="85" t="str">
        <f t="shared" si="0"/>
        <v/>
      </c>
      <c r="P51" s="113" t="str">
        <f t="shared" si="1"/>
        <v/>
      </c>
      <c r="Q51" s="111" t="str">
        <f t="shared" si="10"/>
        <v/>
      </c>
      <c r="R51" s="111" t="str">
        <f t="shared" si="11"/>
        <v/>
      </c>
      <c r="S51" s="85" t="str">
        <f t="shared" si="12"/>
        <v/>
      </c>
      <c r="T51" s="85" t="str">
        <f t="shared" si="13"/>
        <v/>
      </c>
      <c r="U51" s="85" t="str">
        <f t="shared" si="14"/>
        <v/>
      </c>
      <c r="V51" s="85" t="str">
        <f t="shared" si="2"/>
        <v/>
      </c>
      <c r="W51" s="85" t="str">
        <f t="shared" si="3"/>
        <v/>
      </c>
      <c r="X51" s="111" t="str">
        <f t="shared" si="24"/>
        <v/>
      </c>
      <c r="Y51" s="111" t="str">
        <f t="shared" si="15"/>
        <v/>
      </c>
      <c r="Z51" s="85" t="str">
        <f t="shared" si="16"/>
        <v/>
      </c>
      <c r="AA51" s="85" t="str">
        <f t="shared" si="17"/>
        <v/>
      </c>
      <c r="AB51" s="85" t="str">
        <f t="shared" si="18"/>
        <v/>
      </c>
      <c r="AC51" s="85" t="str">
        <f t="shared" si="5"/>
        <v/>
      </c>
      <c r="AD51" s="85" t="str">
        <f t="shared" si="6"/>
        <v/>
      </c>
      <c r="AE51" s="111">
        <f t="shared" si="19"/>
        <v>0</v>
      </c>
      <c r="AF51" s="103" t="str">
        <f t="shared" si="20"/>
        <v/>
      </c>
      <c r="AG51" s="111">
        <f t="shared" si="21"/>
        <v>0</v>
      </c>
      <c r="AH51" s="103" t="str">
        <f t="shared" si="22"/>
        <v/>
      </c>
      <c r="AI51" s="12" t="str">
        <f t="shared" si="23"/>
        <v/>
      </c>
      <c r="AJ51" s="137"/>
      <c r="AK51" s="137"/>
      <c r="AL51" s="137"/>
      <c r="AM51" s="137"/>
      <c r="AN51" s="137"/>
      <c r="AO51" s="137"/>
      <c r="AP51" s="123"/>
      <c r="AQ51" s="123"/>
    </row>
    <row r="52" spans="1:43" ht="15">
      <c r="A52" s="124">
        <v>31</v>
      </c>
      <c r="B52" s="50"/>
      <c r="C52" s="55"/>
      <c r="D52" s="125"/>
      <c r="E52" s="126"/>
      <c r="F52" s="126"/>
      <c r="G52" s="85"/>
      <c r="H52" s="85"/>
      <c r="I52" s="85"/>
      <c r="J52" s="85"/>
      <c r="K52" s="85"/>
      <c r="L52" s="85" t="str">
        <f t="shared" si="7"/>
        <v/>
      </c>
      <c r="M52" s="85" t="str">
        <f t="shared" si="8"/>
        <v/>
      </c>
      <c r="N52" s="85" t="str">
        <f t="shared" si="9"/>
        <v/>
      </c>
      <c r="O52" s="85" t="str">
        <f t="shared" si="0"/>
        <v/>
      </c>
      <c r="P52" s="113" t="str">
        <f t="shared" si="1"/>
        <v/>
      </c>
      <c r="Q52" s="111" t="str">
        <f t="shared" si="10"/>
        <v/>
      </c>
      <c r="R52" s="111" t="str">
        <f t="shared" si="11"/>
        <v/>
      </c>
      <c r="S52" s="85" t="str">
        <f t="shared" si="12"/>
        <v/>
      </c>
      <c r="T52" s="85" t="str">
        <f t="shared" si="13"/>
        <v/>
      </c>
      <c r="U52" s="85" t="str">
        <f t="shared" si="14"/>
        <v/>
      </c>
      <c r="V52" s="85" t="str">
        <f t="shared" si="2"/>
        <v/>
      </c>
      <c r="W52" s="85" t="str">
        <f t="shared" si="3"/>
        <v/>
      </c>
      <c r="X52" s="111" t="str">
        <f t="shared" si="24"/>
        <v/>
      </c>
      <c r="Y52" s="111" t="str">
        <f t="shared" si="15"/>
        <v/>
      </c>
      <c r="Z52" s="85" t="str">
        <f t="shared" si="16"/>
        <v/>
      </c>
      <c r="AA52" s="85" t="str">
        <f t="shared" si="17"/>
        <v/>
      </c>
      <c r="AB52" s="85" t="str">
        <f t="shared" si="18"/>
        <v/>
      </c>
      <c r="AC52" s="85" t="str">
        <f t="shared" si="5"/>
        <v/>
      </c>
      <c r="AD52" s="85" t="str">
        <f t="shared" si="6"/>
        <v/>
      </c>
      <c r="AE52" s="111">
        <f t="shared" si="19"/>
        <v>0</v>
      </c>
      <c r="AF52" s="103" t="str">
        <f t="shared" si="20"/>
        <v/>
      </c>
      <c r="AG52" s="111">
        <f t="shared" si="21"/>
        <v>0</v>
      </c>
      <c r="AH52" s="103" t="str">
        <f t="shared" si="22"/>
        <v/>
      </c>
      <c r="AI52" s="12" t="str">
        <f t="shared" si="23"/>
        <v/>
      </c>
      <c r="AJ52" s="137"/>
      <c r="AK52" s="137"/>
      <c r="AL52" s="137"/>
      <c r="AM52" s="137"/>
      <c r="AN52" s="137"/>
      <c r="AO52" s="137"/>
      <c r="AP52" s="123"/>
      <c r="AQ52" s="123"/>
    </row>
    <row r="53" spans="1:43" ht="39" customHeight="1">
      <c r="A53" s="124">
        <v>32</v>
      </c>
      <c r="B53" s="50"/>
      <c r="C53" s="55"/>
      <c r="D53" s="125"/>
      <c r="E53" s="126"/>
      <c r="F53" s="126"/>
      <c r="G53" s="85"/>
      <c r="H53" s="85"/>
      <c r="I53" s="85"/>
      <c r="J53" s="85"/>
      <c r="K53" s="85"/>
      <c r="L53" s="85" t="str">
        <f t="shared" si="7"/>
        <v/>
      </c>
      <c r="M53" s="85" t="str">
        <f t="shared" si="8"/>
        <v/>
      </c>
      <c r="N53" s="85" t="str">
        <f t="shared" si="9"/>
        <v/>
      </c>
      <c r="O53" s="85" t="str">
        <f t="shared" si="0"/>
        <v/>
      </c>
      <c r="P53" s="113" t="str">
        <f t="shared" si="1"/>
        <v/>
      </c>
      <c r="Q53" s="111" t="str">
        <f t="shared" si="10"/>
        <v/>
      </c>
      <c r="R53" s="111" t="str">
        <f t="shared" si="11"/>
        <v/>
      </c>
      <c r="S53" s="85" t="str">
        <f t="shared" si="12"/>
        <v/>
      </c>
      <c r="T53" s="85" t="str">
        <f t="shared" si="13"/>
        <v/>
      </c>
      <c r="U53" s="85" t="str">
        <f t="shared" si="14"/>
        <v/>
      </c>
      <c r="V53" s="85" t="str">
        <f t="shared" si="2"/>
        <v/>
      </c>
      <c r="W53" s="85" t="str">
        <f t="shared" si="3"/>
        <v/>
      </c>
      <c r="X53" s="111" t="str">
        <f t="shared" si="24"/>
        <v/>
      </c>
      <c r="Y53" s="111" t="str">
        <f t="shared" si="15"/>
        <v/>
      </c>
      <c r="Z53" s="85" t="str">
        <f t="shared" si="16"/>
        <v/>
      </c>
      <c r="AA53" s="85" t="str">
        <f t="shared" si="17"/>
        <v/>
      </c>
      <c r="AB53" s="85" t="str">
        <f t="shared" si="18"/>
        <v/>
      </c>
      <c r="AC53" s="85" t="str">
        <f t="shared" si="5"/>
        <v/>
      </c>
      <c r="AD53" s="85" t="str">
        <f t="shared" si="6"/>
        <v/>
      </c>
      <c r="AE53" s="111">
        <f t="shared" si="19"/>
        <v>0</v>
      </c>
      <c r="AF53" s="103" t="str">
        <f t="shared" si="20"/>
        <v/>
      </c>
      <c r="AG53" s="111">
        <f t="shared" si="21"/>
        <v>0</v>
      </c>
      <c r="AH53" s="103" t="str">
        <f t="shared" si="22"/>
        <v/>
      </c>
      <c r="AI53" s="12" t="str">
        <f t="shared" si="23"/>
        <v/>
      </c>
      <c r="AJ53" s="137"/>
      <c r="AK53" s="137"/>
      <c r="AL53" s="137"/>
      <c r="AM53" s="137"/>
      <c r="AN53" s="137"/>
      <c r="AO53" s="137"/>
      <c r="AP53" s="123"/>
      <c r="AQ53" s="123"/>
    </row>
    <row r="54" spans="1:43" ht="15">
      <c r="A54" s="124">
        <v>33</v>
      </c>
      <c r="B54" s="50"/>
      <c r="C54" s="55"/>
      <c r="D54" s="125"/>
      <c r="E54" s="126"/>
      <c r="F54" s="126"/>
      <c r="G54" s="85"/>
      <c r="H54" s="85"/>
      <c r="I54" s="85"/>
      <c r="J54" s="85"/>
      <c r="K54" s="85"/>
      <c r="L54" s="85" t="str">
        <f t="shared" si="7"/>
        <v/>
      </c>
      <c r="M54" s="85" t="str">
        <f t="shared" si="8"/>
        <v/>
      </c>
      <c r="N54" s="85" t="str">
        <f t="shared" si="9"/>
        <v/>
      </c>
      <c r="O54" s="85" t="str">
        <f t="shared" si="0"/>
        <v/>
      </c>
      <c r="P54" s="113" t="str">
        <f t="shared" si="1"/>
        <v/>
      </c>
      <c r="Q54" s="111" t="str">
        <f t="shared" si="10"/>
        <v/>
      </c>
      <c r="R54" s="111" t="str">
        <f t="shared" si="11"/>
        <v/>
      </c>
      <c r="S54" s="85" t="str">
        <f t="shared" si="12"/>
        <v/>
      </c>
      <c r="T54" s="85" t="str">
        <f t="shared" si="13"/>
        <v/>
      </c>
      <c r="U54" s="85" t="str">
        <f t="shared" si="14"/>
        <v/>
      </c>
      <c r="V54" s="85" t="str">
        <f t="shared" si="2"/>
        <v/>
      </c>
      <c r="W54" s="85" t="str">
        <f t="shared" si="3"/>
        <v/>
      </c>
      <c r="X54" s="111" t="str">
        <f t="shared" si="24"/>
        <v/>
      </c>
      <c r="Y54" s="111" t="str">
        <f t="shared" si="15"/>
        <v/>
      </c>
      <c r="Z54" s="85" t="str">
        <f t="shared" si="16"/>
        <v/>
      </c>
      <c r="AA54" s="85" t="str">
        <f t="shared" si="17"/>
        <v/>
      </c>
      <c r="AB54" s="85" t="str">
        <f t="shared" si="18"/>
        <v/>
      </c>
      <c r="AC54" s="85" t="str">
        <f t="shared" si="5"/>
        <v/>
      </c>
      <c r="AD54" s="85" t="str">
        <f t="shared" si="6"/>
        <v/>
      </c>
      <c r="AE54" s="111">
        <f t="shared" si="19"/>
        <v>0</v>
      </c>
      <c r="AF54" s="103" t="str">
        <f t="shared" si="20"/>
        <v/>
      </c>
      <c r="AG54" s="111">
        <f t="shared" si="21"/>
        <v>0</v>
      </c>
      <c r="AH54" s="103" t="str">
        <f t="shared" si="22"/>
        <v/>
      </c>
      <c r="AI54" s="12" t="str">
        <f t="shared" si="23"/>
        <v/>
      </c>
      <c r="AJ54" s="137"/>
      <c r="AK54" s="137"/>
      <c r="AL54" s="137"/>
      <c r="AM54" s="137"/>
      <c r="AN54" s="137"/>
      <c r="AO54" s="137"/>
      <c r="AP54" s="123"/>
      <c r="AQ54" s="123"/>
    </row>
    <row r="55" spans="1:43" ht="15">
      <c r="A55" s="119"/>
      <c r="B55" s="120"/>
      <c r="C55" s="121"/>
      <c r="D55" s="122"/>
      <c r="E55" s="101"/>
      <c r="F55" s="101"/>
      <c r="G55" s="101"/>
      <c r="H55" s="101"/>
      <c r="I55" s="101"/>
      <c r="J55" s="101"/>
      <c r="K55" s="101"/>
      <c r="L55" s="123"/>
      <c r="AJ55" s="137"/>
      <c r="AK55" s="137"/>
      <c r="AL55" s="137"/>
      <c r="AM55" s="137"/>
      <c r="AN55" s="137"/>
      <c r="AO55" s="137"/>
      <c r="AP55" s="123"/>
      <c r="AQ55" s="123"/>
    </row>
    <row r="56" spans="1:43" ht="15">
      <c r="A56" s="119"/>
      <c r="B56" s="120"/>
      <c r="C56" s="121"/>
      <c r="D56" s="122"/>
      <c r="E56" s="101"/>
      <c r="F56" s="101"/>
      <c r="G56" s="101"/>
      <c r="H56" s="101"/>
      <c r="I56" s="101"/>
      <c r="J56" s="101"/>
      <c r="K56" s="101"/>
      <c r="L56" s="123"/>
      <c r="AJ56" s="137"/>
      <c r="AK56" s="137"/>
      <c r="AL56" s="137"/>
      <c r="AM56" s="137"/>
      <c r="AN56" s="137"/>
      <c r="AO56" s="137"/>
      <c r="AP56" s="123"/>
      <c r="AQ56" s="123"/>
    </row>
    <row r="57" spans="1:43" ht="15">
      <c r="A57" s="119"/>
      <c r="B57" s="120"/>
      <c r="C57" s="121"/>
      <c r="D57" s="122"/>
      <c r="E57" s="101"/>
      <c r="F57" s="101"/>
      <c r="G57" s="101"/>
      <c r="H57" s="101"/>
      <c r="I57" s="101"/>
      <c r="J57" s="101"/>
      <c r="K57" s="101"/>
      <c r="L57" s="123"/>
      <c r="AJ57" s="137"/>
      <c r="AK57" s="137"/>
      <c r="AL57" s="137"/>
      <c r="AM57" s="137"/>
      <c r="AN57" s="137"/>
      <c r="AO57" s="137"/>
      <c r="AP57" s="123"/>
      <c r="AQ57" s="123"/>
    </row>
    <row r="58" spans="1:43" ht="15">
      <c r="A58" s="119"/>
      <c r="B58" s="120"/>
      <c r="C58" s="121"/>
      <c r="D58" s="122"/>
      <c r="E58" s="101"/>
      <c r="F58" s="101"/>
      <c r="G58" s="101"/>
      <c r="H58" s="101"/>
      <c r="I58" s="101"/>
      <c r="J58" s="101"/>
      <c r="K58" s="101"/>
      <c r="L58" s="123"/>
      <c r="AJ58" s="137"/>
      <c r="AK58" s="137"/>
      <c r="AL58" s="137"/>
      <c r="AM58" s="137"/>
      <c r="AN58" s="137"/>
      <c r="AO58" s="137"/>
      <c r="AP58" s="123"/>
      <c r="AQ58" s="123"/>
    </row>
    <row r="59" spans="1:43" ht="15">
      <c r="A59" s="119"/>
      <c r="B59" s="120"/>
      <c r="C59" s="121"/>
      <c r="D59" s="122"/>
      <c r="E59" s="101"/>
      <c r="F59" s="101"/>
      <c r="G59" s="101"/>
      <c r="H59" s="101"/>
      <c r="I59" s="101"/>
      <c r="J59" s="101"/>
      <c r="K59" s="101"/>
      <c r="L59" s="123"/>
      <c r="AJ59" s="137"/>
      <c r="AK59" s="137"/>
      <c r="AL59" s="137"/>
      <c r="AM59" s="137"/>
      <c r="AN59" s="137"/>
      <c r="AO59" s="137"/>
      <c r="AP59" s="123"/>
      <c r="AQ59" s="123"/>
    </row>
    <row r="60" spans="1:43" ht="15">
      <c r="A60" s="119"/>
      <c r="B60" s="120"/>
      <c r="C60" s="121"/>
      <c r="D60" s="122"/>
      <c r="E60" s="101"/>
      <c r="F60" s="101"/>
      <c r="G60" s="101"/>
      <c r="H60" s="101"/>
      <c r="I60" s="101"/>
      <c r="J60" s="101"/>
      <c r="K60" s="101"/>
      <c r="L60" s="123"/>
      <c r="AJ60" s="137"/>
      <c r="AK60" s="137"/>
      <c r="AL60" s="137"/>
      <c r="AM60" s="137"/>
      <c r="AN60" s="137"/>
      <c r="AO60" s="137"/>
      <c r="AP60" s="123"/>
      <c r="AQ60" s="123"/>
    </row>
    <row r="61" spans="1:43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AJ61" s="123"/>
      <c r="AK61" s="123"/>
      <c r="AL61" s="123"/>
      <c r="AM61" s="123"/>
      <c r="AN61" s="123"/>
      <c r="AO61" s="123"/>
      <c r="AP61" s="123"/>
      <c r="AQ61" s="123"/>
    </row>
    <row r="62" spans="1:43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AJ62" s="138"/>
      <c r="AK62" s="138"/>
      <c r="AL62" s="138"/>
      <c r="AM62" s="138"/>
      <c r="AN62" s="138"/>
      <c r="AO62" s="138"/>
      <c r="AP62" s="123"/>
      <c r="AQ62" s="123"/>
    </row>
    <row r="63" spans="1:43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AJ63" s="123"/>
      <c r="AK63" s="123"/>
      <c r="AL63" s="123"/>
      <c r="AM63" s="123"/>
      <c r="AN63" s="123"/>
      <c r="AO63" s="123"/>
      <c r="AP63" s="123"/>
      <c r="AQ63" s="123"/>
    </row>
    <row r="64" spans="1:43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AJ64" s="123"/>
      <c r="AK64" s="123"/>
      <c r="AL64" s="123"/>
      <c r="AM64" s="123"/>
      <c r="AN64" s="123"/>
      <c r="AO64" s="123"/>
      <c r="AP64" s="123"/>
      <c r="AQ64" s="123"/>
    </row>
    <row r="65" spans="1:43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AJ65" s="123"/>
      <c r="AK65" s="123"/>
      <c r="AL65" s="123"/>
      <c r="AM65" s="123"/>
      <c r="AN65" s="123"/>
      <c r="AO65" s="123"/>
      <c r="AP65" s="123"/>
      <c r="AQ65" s="123"/>
    </row>
    <row r="66" spans="1:43">
      <c r="AJ66" s="123"/>
      <c r="AK66" s="123"/>
      <c r="AL66" s="123"/>
      <c r="AM66" s="123"/>
      <c r="AN66" s="123"/>
      <c r="AO66" s="123"/>
      <c r="AP66" s="123"/>
      <c r="AQ66" s="123"/>
    </row>
    <row r="67" spans="1:43">
      <c r="AJ67" s="123"/>
      <c r="AK67" s="123"/>
      <c r="AL67" s="123"/>
      <c r="AM67" s="123"/>
      <c r="AN67" s="123"/>
      <c r="AO67" s="123"/>
      <c r="AP67" s="123"/>
      <c r="AQ67" s="123"/>
    </row>
    <row r="68" spans="1:43">
      <c r="AJ68" s="123"/>
      <c r="AK68" s="123"/>
      <c r="AL68" s="123"/>
      <c r="AM68" s="123"/>
      <c r="AN68" s="123"/>
      <c r="AO68" s="123"/>
      <c r="AP68" s="123"/>
      <c r="AQ68" s="123"/>
    </row>
    <row r="69" spans="1:43">
      <c r="AJ69" s="123"/>
      <c r="AK69" s="123"/>
      <c r="AL69" s="123"/>
      <c r="AM69" s="123"/>
      <c r="AN69" s="123"/>
      <c r="AO69" s="123"/>
      <c r="AP69" s="123"/>
      <c r="AQ69" s="123"/>
    </row>
  </sheetData>
  <sheetProtection formatCells="0" selectLockedCells="1"/>
  <mergeCells count="38">
    <mergeCell ref="C1:D1"/>
    <mergeCell ref="C2:D2"/>
    <mergeCell ref="C3:D3"/>
    <mergeCell ref="C4:D4"/>
    <mergeCell ref="AN14:AO14"/>
    <mergeCell ref="L11:M11"/>
    <mergeCell ref="L7:M7"/>
    <mergeCell ref="C10:E10"/>
    <mergeCell ref="C6:E6"/>
    <mergeCell ref="C7:E7"/>
    <mergeCell ref="C9:E9"/>
    <mergeCell ref="C8:E8"/>
    <mergeCell ref="G12:H12"/>
    <mergeCell ref="J12:K12"/>
    <mergeCell ref="C11:E11"/>
    <mergeCell ref="G11:H11"/>
    <mergeCell ref="AN15:AO15"/>
    <mergeCell ref="L12:M12"/>
    <mergeCell ref="C12:E12"/>
    <mergeCell ref="C13:E13"/>
    <mergeCell ref="C14:E14"/>
    <mergeCell ref="C15:E15"/>
    <mergeCell ref="Q19:W19"/>
    <mergeCell ref="Q16:AB16"/>
    <mergeCell ref="A20:A21"/>
    <mergeCell ref="B20:B21"/>
    <mergeCell ref="C20:C21"/>
    <mergeCell ref="E20:E21"/>
    <mergeCell ref="H20:H21"/>
    <mergeCell ref="X19:AD19"/>
    <mergeCell ref="X18:AD18"/>
    <mergeCell ref="Q18:W18"/>
    <mergeCell ref="C16:E16"/>
    <mergeCell ref="J11:K11"/>
    <mergeCell ref="K20:K21"/>
    <mergeCell ref="G19:H19"/>
    <mergeCell ref="J19:K19"/>
    <mergeCell ref="D19:E19"/>
  </mergeCells>
  <conditionalFormatting sqref="J22:J54">
    <cfRule type="expression" dxfId="12" priority="5">
      <formula>AND($D22&lt;$L$16,$G22&lt;$L$16,$B22&lt;&gt;"")</formula>
    </cfRule>
  </conditionalFormatting>
  <conditionalFormatting sqref="K22:K54">
    <cfRule type="expression" dxfId="11" priority="4">
      <formula>AND($E22&lt;25,$H22&lt;25,$B22&lt;&gt;"",$C$17="Екзамен")</formula>
    </cfRule>
  </conditionalFormatting>
  <conditionalFormatting sqref="D22:D54">
    <cfRule type="expression" dxfId="10" priority="3">
      <formula>$B22&lt;&gt;""</formula>
    </cfRule>
  </conditionalFormatting>
  <conditionalFormatting sqref="G22:G54">
    <cfRule type="expression" dxfId="9" priority="7">
      <formula>AND($D22&lt;$L$16,$B22&lt;&gt;"")</formula>
    </cfRule>
  </conditionalFormatting>
  <conditionalFormatting sqref="H22:H54">
    <cfRule type="expression" dxfId="8" priority="6">
      <formula>AND($E22&lt;25,$B22&lt;&gt;"",$C$17="Екзамен")</formula>
    </cfRule>
  </conditionalFormatting>
  <conditionalFormatting sqref="D22:D50">
    <cfRule type="expression" priority="2">
      <formula>($B22&lt;&gt;"")</formula>
    </cfRule>
  </conditionalFormatting>
  <conditionalFormatting sqref="E22:E50">
    <cfRule type="expression" dxfId="7" priority="1">
      <formula>AND($C$17="Екзамен",$B22&lt;&gt;"")</formula>
    </cfRule>
  </conditionalFormatting>
  <dataValidations count="7">
    <dataValidation type="whole" operator="greaterThanOrEqual" showErrorMessage="1" error="Надо ввести значение" sqref="C18:C19">
      <formula1>0</formula1>
      <formula2>0</formula2>
    </dataValidation>
    <dataValidation operator="greaterThanOrEqual" showDropDown="1" showErrorMessage="1" error="Надо ввести значение" sqref="C16">
      <formula1>0</formula1>
      <formula2>0</formula2>
    </dataValidation>
    <dataValidation type="whole" allowBlank="1" showErrorMessage="1" error="Это оценка по 12-бальной шкале. Поставьте ее в диапазоне от 1 до 12 баллов" sqref="AD21 P21 W21 E22:E50">
      <formula1>0</formula1>
      <formula2>100</formula2>
    </dataValidation>
    <dataValidation type="list" operator="greaterThanOrEqual" showErrorMessage="1" error="Надо ввести значение" sqref="C15">
      <formula1>$AF$1:$AF$7</formula1>
      <formula2>0</formula2>
    </dataValidation>
    <dataValidation type="list" allowBlank="1" showInputMessage="1" showErrorMessage="1" sqref="C10:F10">
      <formula1>$AB$1:$AB$2</formula1>
    </dataValidation>
    <dataValidation type="list" allowBlank="1" showErrorMessage="1" sqref="C17">
      <formula1>$AC$1:$AC$4</formula1>
      <formula2>0</formula2>
    </dataValidation>
    <dataValidation type="whole" allowBlank="1" showInputMessage="1" showErrorMessage="1" sqref="F53:F60 I53:I60 G22:H60 J22:K60 D51:E60">
      <formula1>0</formula1>
      <formula2>100</formula2>
    </dataValidation>
  </dataValidations>
  <pageMargins left="0.78749999999999998" right="0.39374999999999999" top="0.78749999999999998" bottom="0.78749999999999998" header="0.51180555555555551" footer="0.51180555555555551"/>
  <pageSetup paperSize="9" scale="62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 filterMode="1">
    <tabColor rgb="FF00FF00"/>
  </sheetPr>
  <dimension ref="A1:H70"/>
  <sheetViews>
    <sheetView view="pageBreakPreview" zoomScale="110" zoomScaleSheetLayoutView="110" workbookViewId="0">
      <selection activeCell="N35" sqref="N35"/>
    </sheetView>
  </sheetViews>
  <sheetFormatPr defaultRowHeight="12.75"/>
  <cols>
    <col min="1" max="1" width="2.85546875" customWidth="1"/>
    <col min="2" max="2" width="22.5703125" customWidth="1"/>
    <col min="3" max="3" width="15.140625" customWidth="1"/>
    <col min="4" max="4" width="12.85546875" customWidth="1"/>
    <col min="5" max="5" width="6.42578125" customWidth="1"/>
    <col min="6" max="6" width="6" customWidth="1"/>
    <col min="7" max="7" width="10" customWidth="1"/>
    <col min="8" max="8" width="17.85546875" customWidth="1"/>
  </cols>
  <sheetData>
    <row r="1" spans="1:8">
      <c r="A1" s="1"/>
      <c r="B1" s="1"/>
      <c r="C1" s="1"/>
      <c r="D1" s="1"/>
      <c r="E1" s="1"/>
      <c r="F1" s="1"/>
      <c r="H1" s="67" t="s">
        <v>36</v>
      </c>
    </row>
    <row r="2" spans="1:8" ht="12.75" customHeight="1">
      <c r="A2" s="171" t="s">
        <v>54</v>
      </c>
      <c r="B2" s="171"/>
      <c r="C2" s="171"/>
      <c r="D2" s="171"/>
      <c r="E2" s="171"/>
      <c r="F2" s="171"/>
      <c r="G2" s="171"/>
      <c r="H2" s="171"/>
    </row>
    <row r="3" spans="1:8">
      <c r="A3" s="171" t="s">
        <v>55</v>
      </c>
      <c r="B3" s="171"/>
      <c r="C3" s="171"/>
      <c r="D3" s="171"/>
      <c r="E3" s="171"/>
      <c r="F3" s="171"/>
      <c r="G3" s="171"/>
      <c r="H3" s="171"/>
    </row>
    <row r="4" spans="1:8">
      <c r="A4" s="171" t="s">
        <v>56</v>
      </c>
      <c r="B4" s="171"/>
      <c r="C4" s="171"/>
      <c r="D4" s="171"/>
      <c r="E4" s="171"/>
      <c r="F4" s="171"/>
      <c r="G4" s="171"/>
      <c r="H4" s="171"/>
    </row>
    <row r="5" spans="1:8">
      <c r="A5" s="19" t="s">
        <v>28</v>
      </c>
      <c r="B5" s="19"/>
      <c r="C5" s="20" t="str">
        <f>'ВНЕСЕННЯ ІНФОРМАЦІЇ'!C1</f>
        <v>Економіки і права</v>
      </c>
      <c r="D5" s="1"/>
      <c r="E5" s="21"/>
      <c r="F5" s="169"/>
      <c r="G5" s="169"/>
      <c r="H5" s="169"/>
    </row>
    <row r="6" spans="1:8" s="56" customFormat="1">
      <c r="A6" s="174" t="s">
        <v>77</v>
      </c>
      <c r="B6" s="174"/>
      <c r="C6" s="20" t="str">
        <f>'ВНЕСЕННЯ ІНФОРМАЦІЇ'!$C$10</f>
        <v>денна</v>
      </c>
      <c r="D6" s="1"/>
      <c r="E6" s="21"/>
      <c r="F6" s="73"/>
      <c r="G6" s="73"/>
      <c r="H6" s="73"/>
    </row>
    <row r="7" spans="1:8">
      <c r="A7" s="19" t="s">
        <v>71</v>
      </c>
      <c r="B7" s="19"/>
      <c r="C7" s="20" t="str">
        <f>IF('ВНЕСЕННЯ ІНФОРМАЦІЇ'!C11&lt;&gt;"",'ВНЕСЕННЯ ІНФОРМАЦІЇ'!C11,"")</f>
        <v>Управління персоналом та економіка праці</v>
      </c>
      <c r="D7" s="19"/>
      <c r="E7" s="19"/>
      <c r="F7" s="19"/>
      <c r="G7" s="19"/>
      <c r="H7" s="19"/>
    </row>
    <row r="8" spans="1:8">
      <c r="A8" s="19" t="str">
        <f>IF(LEFT('ВНЕСЕННЯ ІНФОРМАЦІЇ'!C16,1)="8","Рік навчання","Курс")</f>
        <v>Курс</v>
      </c>
      <c r="B8" s="19"/>
      <c r="C8" s="172">
        <f>'ВНЕСЕННЯ ІНФОРМАЦІЇ'!C15</f>
        <v>4</v>
      </c>
      <c r="D8" s="172"/>
      <c r="E8" s="172"/>
      <c r="F8" s="172"/>
      <c r="G8" s="19" t="s">
        <v>14</v>
      </c>
      <c r="H8" s="22" t="str">
        <f>'ВНЕСЕННЯ ІНФОРМАЦІЇ'!C16</f>
        <v>6.05.051.090.17.1</v>
      </c>
    </row>
    <row r="9" spans="1:8">
      <c r="A9" s="173" t="str">
        <f>CONCATENATE('ВНЕСЕННЯ ІНФОРМАЦІЇ'!C3," навчальний рік")</f>
        <v>2020-2021 навчальний рік</v>
      </c>
      <c r="B9" s="173"/>
      <c r="C9" s="173"/>
      <c r="D9" s="173"/>
      <c r="E9" s="173"/>
      <c r="F9" s="173"/>
      <c r="G9" s="173"/>
      <c r="H9" s="173"/>
    </row>
    <row r="10" spans="1:8" ht="10.9" customHeight="1">
      <c r="A10" s="175"/>
      <c r="B10" s="175"/>
      <c r="C10" s="175"/>
      <c r="D10" s="175"/>
      <c r="E10" s="175"/>
      <c r="F10" s="175"/>
      <c r="G10" s="175"/>
      <c r="H10" s="175"/>
    </row>
    <row r="11" spans="1:8">
      <c r="A11" s="171" t="str">
        <f>CONCATENATE("ВІДОМІСТЬ ОБЛІКУ УСПІШНОСТІ   №", 'ВНЕСЕННЯ ІНФОРМАЦІЇ'!L18)</f>
        <v>ВІДОМІСТЬ ОБЛІКУ УСПІШНОСТІ   №20.2.0220</v>
      </c>
      <c r="B11" s="171"/>
      <c r="C11" s="171"/>
      <c r="D11" s="171"/>
      <c r="E11" s="171"/>
      <c r="F11" s="171"/>
      <c r="G11" s="171"/>
      <c r="H11" s="171"/>
    </row>
    <row r="12" spans="1:8">
      <c r="A12" s="176" t="str">
        <f>IF('ВНЕСЕННЯ ІНФОРМАЦІЇ'!C17="Екзамен",IF('ВНЕСЕННЯ ІНФОРМАЦІЇ'!C13="","",'ВНЕСЕННЯ ІНФОРМАЦІЇ'!C13),IF('ВНЕСЕННЯ ІНФОРМАЦІЇ'!C12="","",'ВНЕСЕННЯ ІНФОРМАЦІЇ'!C12))</f>
        <v>07.06.2021</v>
      </c>
      <c r="B12" s="176"/>
      <c r="C12" s="176"/>
      <c r="D12" s="176"/>
      <c r="E12" s="176"/>
      <c r="F12" s="176"/>
      <c r="G12" s="176"/>
      <c r="H12" s="176"/>
    </row>
    <row r="13" spans="1:8" ht="14.45" customHeight="1">
      <c r="A13" s="19" t="s">
        <v>29</v>
      </c>
      <c r="B13" s="177" t="str">
        <f>IF('ВНЕСЕННЯ ІНФОРМАЦІЇ'!C6="","",'ВНЕСЕННЯ ІНФОРМАЦІЇ'!C6)</f>
        <v>Кваліфікаційний іспит за спеціальністю</v>
      </c>
      <c r="C13" s="177"/>
      <c r="D13" s="177"/>
      <c r="E13" s="177"/>
      <c r="F13" s="177"/>
      <c r="G13" s="177"/>
      <c r="H13" s="177"/>
    </row>
    <row r="14" spans="1:8">
      <c r="A14" s="169" t="str">
        <f>CONCATENATE("за ",'ВНЕСЕННЯ ІНФОРМАЦІЇ'!C4," навчальний семестр")</f>
        <v>за 2 навчальний семестр</v>
      </c>
      <c r="B14" s="169"/>
      <c r="C14" s="169"/>
      <c r="D14" s="1"/>
      <c r="E14" s="1"/>
      <c r="F14" s="23"/>
      <c r="G14" s="23"/>
      <c r="H14" s="1"/>
    </row>
    <row r="15" spans="1:8">
      <c r="A15" s="21" t="s">
        <v>30</v>
      </c>
      <c r="B15" s="24"/>
      <c r="C15" s="25" t="s">
        <v>136</v>
      </c>
      <c r="D15" s="26"/>
      <c r="E15" s="27" t="s">
        <v>31</v>
      </c>
      <c r="F15" s="28"/>
      <c r="G15" s="1"/>
      <c r="H15" s="29">
        <f>IF('ВНЕСЕННЯ ІНФОРМАЦІЇ'!C18="","",'ВНЕСЕННЯ ІНФОРМАЦІЇ'!C18)</f>
        <v>120</v>
      </c>
    </row>
    <row r="16" spans="1:8" ht="18" customHeight="1">
      <c r="A16" s="169" t="s">
        <v>138</v>
      </c>
      <c r="B16" s="169"/>
      <c r="C16" s="170" t="str">
        <f>IF('ВНЕСЕННЯ ІНФОРМАЦІЇ'!C7="","",'ВНЕСЕННЯ ІНФОРМАЦІЇ'!C7)</f>
        <v>Дорошенко Г.О.</v>
      </c>
      <c r="D16" s="170"/>
      <c r="E16" s="170"/>
      <c r="F16" s="170"/>
      <c r="G16" s="170"/>
      <c r="H16" s="170"/>
    </row>
    <row r="17" spans="1:8" ht="18.75" customHeight="1">
      <c r="A17" s="169" t="s">
        <v>139</v>
      </c>
      <c r="B17" s="169"/>
      <c r="C17" s="180" t="s">
        <v>141</v>
      </c>
      <c r="D17" s="180"/>
      <c r="E17" s="180"/>
      <c r="F17" s="180"/>
      <c r="G17" s="180"/>
      <c r="H17" s="180"/>
    </row>
    <row r="18" spans="1:8" ht="12.75" customHeight="1">
      <c r="A18" s="181" t="s">
        <v>18</v>
      </c>
      <c r="B18" s="181" t="s">
        <v>19</v>
      </c>
      <c r="C18" s="181" t="s">
        <v>32</v>
      </c>
      <c r="D18" s="181" t="s">
        <v>22</v>
      </c>
      <c r="E18" s="181"/>
      <c r="F18" s="181"/>
      <c r="G18" s="181" t="s">
        <v>10</v>
      </c>
      <c r="H18" s="181" t="s">
        <v>137</v>
      </c>
    </row>
    <row r="19" spans="1:8" ht="49.5" customHeight="1">
      <c r="A19" s="181"/>
      <c r="B19" s="181"/>
      <c r="C19" s="181"/>
      <c r="D19" s="30" t="s">
        <v>25</v>
      </c>
      <c r="E19" s="31" t="s">
        <v>24</v>
      </c>
      <c r="F19" s="31" t="s">
        <v>26</v>
      </c>
      <c r="G19" s="181"/>
      <c r="H19" s="181"/>
    </row>
    <row r="20" spans="1:8">
      <c r="A20" s="32">
        <v>1</v>
      </c>
      <c r="B20" s="33" t="str">
        <f>IF('ВНЕСЕННЯ ІНФОРМАЦІЇ'!B22="","",'ВНЕСЕННЯ ІНФОРМАЦІЇ'!B22)</f>
        <v>Бабіч А. О.</v>
      </c>
      <c r="C20" s="53">
        <f>IF('ВНЕСЕННЯ ІНФОРМАЦІЇ'!C22="","",'ВНЕСЕННЯ ІНФОРМАЦІЇ'!C22)</f>
        <v>131801</v>
      </c>
      <c r="D20" s="32" t="str">
        <f>IF(B20="","",'ВНЕСЕННЯ ІНФОРМАЦІЇ'!O22)</f>
        <v>добре</v>
      </c>
      <c r="E20" s="34">
        <f>IF(B20="","",'ВНЕСЕННЯ ІНФОРМАЦІЇ'!N22)</f>
        <v>75</v>
      </c>
      <c r="F20" s="34" t="str">
        <f>IF(B20="","",'ВНЕСЕННЯ ІНФОРМАЦІЇ'!P22)</f>
        <v>C</v>
      </c>
      <c r="G20" s="35" t="str">
        <f>IF('ВНЕСЕННЯ ІНФОРМАЦІЇ'!B22="","",$A$12)</f>
        <v>07.06.2021</v>
      </c>
      <c r="H20" s="36"/>
    </row>
    <row r="21" spans="1:8">
      <c r="A21" s="32">
        <v>2</v>
      </c>
      <c r="B21" s="59" t="str">
        <f>IF('ВНЕСЕННЯ ІНФОРМАЦІЇ'!B23="","",'ВНЕСЕННЯ ІНФОРМАЦІЇ'!B23)</f>
        <v>Бойко Ю. О.</v>
      </c>
      <c r="C21" s="62" t="str">
        <f>IF('ВНЕСЕННЯ ІНФОРМАЦІЇ'!C23="","",'ВНЕСЕННЯ ІНФОРМАЦІЇ'!C23)</f>
        <v>131701      </v>
      </c>
      <c r="D21" s="58" t="str">
        <f>IF(B21="","",'ВНЕСЕННЯ ІНФОРМАЦІЇ'!O23)</f>
        <v>добре</v>
      </c>
      <c r="E21" s="60">
        <f>IF(B21="","",'ВНЕСЕННЯ ІНФОРМАЦІЇ'!N23)</f>
        <v>82</v>
      </c>
      <c r="F21" s="60" t="str">
        <f>IF(B21="","",'ВНЕСЕННЯ ІНФОРМАЦІЇ'!P23)</f>
        <v>B</v>
      </c>
      <c r="G21" s="61" t="str">
        <f>IF('ВНЕСЕННЯ ІНФОРМАЦІЇ'!B23="","",$A$12)</f>
        <v>07.06.2021</v>
      </c>
      <c r="H21" s="36"/>
    </row>
    <row r="22" spans="1:8">
      <c r="A22" s="32">
        <v>3</v>
      </c>
      <c r="B22" s="59" t="str">
        <f>IF('ВНЕСЕННЯ ІНФОРМАЦІЇ'!B24="","",'ВНЕСЕННЯ ІНФОРМАЦІЇ'!B24)</f>
        <v>Виноградова М. В.</v>
      </c>
      <c r="C22" s="62" t="str">
        <f>IF('ВНЕСЕННЯ ІНФОРМАЦІЇ'!C24="","",'ВНЕСЕННЯ ІНФОРМАЦІЇ'!C24)</f>
        <v>131703      </v>
      </c>
      <c r="D22" s="58" t="str">
        <f>IF(B22="","",'ВНЕСЕННЯ ІНФОРМАЦІЇ'!O24)</f>
        <v>добре</v>
      </c>
      <c r="E22" s="60">
        <f>IF(B22="","",'ВНЕСЕННЯ ІНФОРМАЦІЇ'!N24)</f>
        <v>77</v>
      </c>
      <c r="F22" s="60" t="str">
        <f>IF(B22="","",'ВНЕСЕННЯ ІНФОРМАЦІЇ'!P24)</f>
        <v>C</v>
      </c>
      <c r="G22" s="61" t="str">
        <f>IF('ВНЕСЕННЯ ІНФОРМАЦІЇ'!B24="","",$A$12)</f>
        <v>07.06.2021</v>
      </c>
      <c r="H22" s="36"/>
    </row>
    <row r="23" spans="1:8">
      <c r="A23" s="32">
        <v>4</v>
      </c>
      <c r="B23" s="59" t="str">
        <f>IF('ВНЕСЕННЯ ІНФОРМАЦІЇ'!B25="","",'ВНЕСЕННЯ ІНФОРМАЦІЇ'!B25)</f>
        <v>Гузій Т. С.</v>
      </c>
      <c r="C23" s="62" t="str">
        <f>IF('ВНЕСЕННЯ ІНФОРМАЦІЇ'!C25="","",'ВНЕСЕННЯ ІНФОРМАЦІЇ'!C25)</f>
        <v>131704      </v>
      </c>
      <c r="D23" s="58" t="str">
        <f>IF(B23="","",'ВНЕСЕННЯ ІНФОРМАЦІЇ'!O25)</f>
        <v>задовільно</v>
      </c>
      <c r="E23" s="60">
        <f>IF(B23="","",'ВНЕСЕННЯ ІНФОРМАЦІЇ'!N25)</f>
        <v>65</v>
      </c>
      <c r="F23" s="60" t="str">
        <f>IF(B23="","",'ВНЕСЕННЯ ІНФОРМАЦІЇ'!P25)</f>
        <v>D</v>
      </c>
      <c r="G23" s="61" t="str">
        <f>IF('ВНЕСЕННЯ ІНФОРМАЦІЇ'!B25="","",$A$12)</f>
        <v>07.06.2021</v>
      </c>
      <c r="H23" s="36"/>
    </row>
    <row r="24" spans="1:8">
      <c r="A24" s="32">
        <v>5</v>
      </c>
      <c r="B24" s="59" t="str">
        <f>IF('ВНЕСЕННЯ ІНФОРМАЦІЇ'!B26="","",'ВНЕСЕННЯ ІНФОРМАЦІЇ'!B26)</f>
        <v>Забайрачна В. Г.</v>
      </c>
      <c r="C24" s="62" t="str">
        <f>IF('ВНЕСЕННЯ ІНФОРМАЦІЇ'!C26="","",'ВНЕСЕННЯ ІНФОРМАЦІЇ'!C26)</f>
        <v>131705      </v>
      </c>
      <c r="D24" s="58" t="str">
        <f>IF(B24="","",'ВНЕСЕННЯ ІНФОРМАЦІЇ'!O26)</f>
        <v>відмінно</v>
      </c>
      <c r="E24" s="60">
        <f>IF(B24="","",'ВНЕСЕННЯ ІНФОРМАЦІЇ'!N26)</f>
        <v>90</v>
      </c>
      <c r="F24" s="60" t="str">
        <f>IF(B24="","",'ВНЕСЕННЯ ІНФОРМАЦІЇ'!P26)</f>
        <v>A</v>
      </c>
      <c r="G24" s="61" t="str">
        <f>IF('ВНЕСЕННЯ ІНФОРМАЦІЇ'!B26="","",$A$12)</f>
        <v>07.06.2021</v>
      </c>
      <c r="H24" s="36"/>
    </row>
    <row r="25" spans="1:8">
      <c r="A25" s="32">
        <v>6</v>
      </c>
      <c r="B25" s="59" t="str">
        <f>IF('ВНЕСЕННЯ ІНФОРМАЦІЇ'!B27="","",'ВНЕСЕННЯ ІНФОРМАЦІЇ'!B27)</f>
        <v>Злочевський В. А.</v>
      </c>
      <c r="C25" s="62" t="str">
        <f>IF('ВНЕСЕННЯ ІНФОРМАЦІЇ'!C27="","",'ВНЕСЕННЯ ІНФОРМАЦІЇ'!C27)</f>
        <v>131706      </v>
      </c>
      <c r="D25" s="58" t="str">
        <f>IF(B25="","",'ВНЕСЕННЯ ІНФОРМАЦІЇ'!O27)</f>
        <v>задовільно</v>
      </c>
      <c r="E25" s="60">
        <f>IF(B25="","",'ВНЕСЕННЯ ІНФОРМАЦІЇ'!N27)</f>
        <v>62</v>
      </c>
      <c r="F25" s="60" t="str">
        <f>IF(B25="","",'ВНЕСЕННЯ ІНФОРМАЦІЇ'!P27)</f>
        <v>E</v>
      </c>
      <c r="G25" s="61" t="str">
        <f>IF('ВНЕСЕННЯ ІНФОРМАЦІЇ'!B27="","",$A$12)</f>
        <v>07.06.2021</v>
      </c>
      <c r="H25" s="36"/>
    </row>
    <row r="26" spans="1:8">
      <c r="A26" s="32">
        <v>7</v>
      </c>
      <c r="B26" s="59" t="str">
        <f>IF('ВНЕСЕННЯ ІНФОРМАЦІЇ'!B28="","",'ВНЕСЕННЯ ІНФОРМАЦІЇ'!B28)</f>
        <v>Калмикова Т. Ю.</v>
      </c>
      <c r="C26" s="62" t="str">
        <f>IF('ВНЕСЕННЯ ІНФОРМАЦІЇ'!C28="","",'ВНЕСЕННЯ ІНФОРМАЦІЇ'!C28)</f>
        <v>131707      </v>
      </c>
      <c r="D26" s="58" t="str">
        <f>IF(B26="","",'ВНЕСЕННЯ ІНФОРМАЦІЇ'!O28)</f>
        <v>задовільно</v>
      </c>
      <c r="E26" s="60">
        <f>IF(B26="","",'ВНЕСЕННЯ ІНФОРМАЦІЇ'!N28)</f>
        <v>60</v>
      </c>
      <c r="F26" s="60" t="str">
        <f>IF(B26="","",'ВНЕСЕННЯ ІНФОРМАЦІЇ'!P28)</f>
        <v>E</v>
      </c>
      <c r="G26" s="61" t="str">
        <f>IF('ВНЕСЕННЯ ІНФОРМАЦІЇ'!B28="","",$A$12)</f>
        <v>07.06.2021</v>
      </c>
      <c r="H26" s="36"/>
    </row>
    <row r="27" spans="1:8">
      <c r="A27" s="32">
        <v>8</v>
      </c>
      <c r="B27" s="59" t="str">
        <f>IF('ВНЕСЕННЯ ІНФОРМАЦІЇ'!B29="","",'ВНЕСЕННЯ ІНФОРМАЦІЇ'!B29)</f>
        <v>Малєєв М. В.</v>
      </c>
      <c r="C27" s="62">
        <f>IF('ВНЕСЕННЯ ІНФОРМАЦІЇ'!C29="","",'ВНЕСЕННЯ ІНФОРМАЦІЇ'!C29)</f>
        <v>661305</v>
      </c>
      <c r="D27" s="58" t="str">
        <f>IF(B27="","",'ВНЕСЕННЯ ІНФОРМАЦІЇ'!O29)</f>
        <v>задовільно</v>
      </c>
      <c r="E27" s="60">
        <f>IF(B27="","",'ВНЕСЕННЯ ІНФОРМАЦІЇ'!N29)</f>
        <v>60</v>
      </c>
      <c r="F27" s="60" t="str">
        <f>IF(B27="","",'ВНЕСЕННЯ ІНФОРМАЦІЇ'!P29)</f>
        <v>E</v>
      </c>
      <c r="G27" s="61" t="str">
        <f>IF('ВНЕСЕННЯ ІНФОРМАЦІЇ'!B29="","",$A$12)</f>
        <v>07.06.2021</v>
      </c>
      <c r="H27" s="36"/>
    </row>
    <row r="28" spans="1:8">
      <c r="A28" s="32">
        <v>9</v>
      </c>
      <c r="B28" s="59" t="str">
        <f>IF('ВНЕСЕННЯ ІНФОРМАЦІЇ'!B30="","",'ВНЕСЕННЯ ІНФОРМАЦІЇ'!B30)</f>
        <v>Міняйло Ю. С.</v>
      </c>
      <c r="C28" s="62" t="str">
        <f>IF('ВНЕСЕННЯ ІНФОРМАЦІЇ'!C30="","",'ВНЕСЕННЯ ІНФОРМАЦІЇ'!C30)</f>
        <v>131708      </v>
      </c>
      <c r="D28" s="58" t="str">
        <f>IF(B28="","",'ВНЕСЕННЯ ІНФОРМАЦІЇ'!O30)</f>
        <v>задовільно</v>
      </c>
      <c r="E28" s="60">
        <f>IF(B28="","",'ВНЕСЕННЯ ІНФОРМАЦІЇ'!N30)</f>
        <v>62</v>
      </c>
      <c r="F28" s="60" t="str">
        <f>IF(B28="","",'ВНЕСЕННЯ ІНФОРМАЦІЇ'!P30)</f>
        <v>E</v>
      </c>
      <c r="G28" s="61" t="str">
        <f>IF('ВНЕСЕННЯ ІНФОРМАЦІЇ'!B30="","",$A$12)</f>
        <v>07.06.2021</v>
      </c>
      <c r="H28" s="36"/>
    </row>
    <row r="29" spans="1:8">
      <c r="A29" s="32">
        <v>10</v>
      </c>
      <c r="B29" s="59" t="str">
        <f>IF('ВНЕСЕННЯ ІНФОРМАЦІЇ'!B31="","",'ВНЕСЕННЯ ІНФОРМАЦІЇ'!B31)</f>
        <v>Мутичка О. А.</v>
      </c>
      <c r="C29" s="62" t="str">
        <f>IF('ВНЕСЕННЯ ІНФОРМАЦІЇ'!C31="","",'ВНЕСЕННЯ ІНФОРМАЦІЇ'!C31)</f>
        <v>131709      </v>
      </c>
      <c r="D29" s="58" t="str">
        <f>IF(B29="","",'ВНЕСЕННЯ ІНФОРМАЦІЇ'!O31)</f>
        <v>добре</v>
      </c>
      <c r="E29" s="60">
        <f>IF(B29="","",'ВНЕСЕННЯ ІНФОРМАЦІЇ'!N31)</f>
        <v>74</v>
      </c>
      <c r="F29" s="60" t="str">
        <f>IF(B29="","",'ВНЕСЕННЯ ІНФОРМАЦІЇ'!P31)</f>
        <v>C</v>
      </c>
      <c r="G29" s="61" t="str">
        <f>IF('ВНЕСЕННЯ ІНФОРМАЦІЇ'!B31="","",$A$12)</f>
        <v>07.06.2021</v>
      </c>
      <c r="H29" s="36"/>
    </row>
    <row r="30" spans="1:8">
      <c r="A30" s="32">
        <v>11</v>
      </c>
      <c r="B30" s="59" t="str">
        <f>IF('ВНЕСЕННЯ ІНФОРМАЦІЇ'!B32="","",'ВНЕСЕННЯ ІНФОРМАЦІЇ'!B32)</f>
        <v>Мухопад К. С.</v>
      </c>
      <c r="C30" s="62" t="str">
        <f>IF('ВНЕСЕННЯ ІНФОРМАЦІЇ'!C32="","",'ВНЕСЕННЯ ІНФОРМАЦІЇ'!C32)</f>
        <v>131710      </v>
      </c>
      <c r="D30" s="58" t="str">
        <f>IF(B30="","",'ВНЕСЕННЯ ІНФОРМАЦІЇ'!O32)</f>
        <v>відмінно</v>
      </c>
      <c r="E30" s="60">
        <f>IF(B30="","",'ВНЕСЕННЯ ІНФОРМАЦІЇ'!N32)</f>
        <v>91</v>
      </c>
      <c r="F30" s="60" t="str">
        <f>IF(B30="","",'ВНЕСЕННЯ ІНФОРМАЦІЇ'!P32)</f>
        <v>A</v>
      </c>
      <c r="G30" s="61" t="str">
        <f>IF('ВНЕСЕННЯ ІНФОРМАЦІЇ'!B32="","",$A$12)</f>
        <v>07.06.2021</v>
      </c>
      <c r="H30" s="36"/>
    </row>
    <row r="31" spans="1:8">
      <c r="A31" s="32">
        <v>12</v>
      </c>
      <c r="B31" s="59" t="str">
        <f>IF('ВНЕСЕННЯ ІНФОРМАЦІЇ'!B33="","",'ВНЕСЕННЯ ІНФОРМАЦІЇ'!B33)</f>
        <v>Настаченко А. О.</v>
      </c>
      <c r="C31" s="62" t="str">
        <f>IF('ВНЕСЕННЯ ІНФОРМАЦІЇ'!C33="","",'ВНЕСЕННЯ ІНФОРМАЦІЇ'!C33)</f>
        <v>131711      </v>
      </c>
      <c r="D31" s="58" t="str">
        <f>IF(B31="","",'ВНЕСЕННЯ ІНФОРМАЦІЇ'!O33)</f>
        <v>відмінно</v>
      </c>
      <c r="E31" s="60">
        <f>IF(B31="","",'ВНЕСЕННЯ ІНФОРМАЦІЇ'!N33)</f>
        <v>90</v>
      </c>
      <c r="F31" s="60" t="str">
        <f>IF(B31="","",'ВНЕСЕННЯ ІНФОРМАЦІЇ'!P33)</f>
        <v>A</v>
      </c>
      <c r="G31" s="61" t="str">
        <f>IF('ВНЕСЕННЯ ІНФОРМАЦІЇ'!B33="","",$A$12)</f>
        <v>07.06.2021</v>
      </c>
      <c r="H31" s="36"/>
    </row>
    <row r="32" spans="1:8">
      <c r="A32" s="32">
        <v>13</v>
      </c>
      <c r="B32" s="59" t="str">
        <f>IF('ВНЕСЕННЯ ІНФОРМАЦІЇ'!B34="","",'ВНЕСЕННЯ ІНФОРМАЦІЇ'!B34)</f>
        <v>Носарєва К. Е.</v>
      </c>
      <c r="C32" s="62">
        <f>IF('ВНЕСЕННЯ ІНФОРМАЦІЇ'!C34="","",'ВНЕСЕННЯ ІНФОРМАЦІЇ'!C34)</f>
        <v>131619</v>
      </c>
      <c r="D32" s="58" t="str">
        <f>IF(B32="","",'ВНЕСЕННЯ ІНФОРМАЦІЇ'!O34)</f>
        <v>задовільно</v>
      </c>
      <c r="E32" s="60">
        <f>IF(B32="","",'ВНЕСЕННЯ ІНФОРМАЦІЇ'!N34)</f>
        <v>68</v>
      </c>
      <c r="F32" s="60" t="str">
        <f>IF(B32="","",'ВНЕСЕННЯ ІНФОРМАЦІЇ'!P34)</f>
        <v>D</v>
      </c>
      <c r="G32" s="61" t="str">
        <f>IF('ВНЕСЕННЯ ІНФОРМАЦІЇ'!B34="","",$A$12)</f>
        <v>07.06.2021</v>
      </c>
      <c r="H32" s="36"/>
    </row>
    <row r="33" spans="1:8">
      <c r="A33" s="32">
        <v>14</v>
      </c>
      <c r="B33" s="59" t="str">
        <f>IF('ВНЕСЕННЯ ІНФОРМАЦІЇ'!B35="","",'ВНЕСЕННЯ ІНФОРМАЦІЇ'!B35)</f>
        <v>Ржанікова М. О.</v>
      </c>
      <c r="C33" s="62" t="str">
        <f>IF('ВНЕСЕННЯ ІНФОРМАЦІЇ'!C35="","",'ВНЕСЕННЯ ІНФОРМАЦІЇ'!C35)</f>
        <v>131712      </v>
      </c>
      <c r="D33" s="58" t="str">
        <f>IF(B33="","",'ВНЕСЕННЯ ІНФОРМАЦІЇ'!O35)</f>
        <v>відмінно</v>
      </c>
      <c r="E33" s="60">
        <f>IF(B33="","",'ВНЕСЕННЯ ІНФОРМАЦІЇ'!N35)</f>
        <v>94</v>
      </c>
      <c r="F33" s="60" t="str">
        <f>IF(B33="","",'ВНЕСЕННЯ ІНФОРМАЦІЇ'!P35)</f>
        <v>A</v>
      </c>
      <c r="G33" s="61" t="str">
        <f>IF('ВНЕСЕННЯ ІНФОРМАЦІЇ'!B35="","",$A$12)</f>
        <v>07.06.2021</v>
      </c>
      <c r="H33" s="36"/>
    </row>
    <row r="34" spans="1:8">
      <c r="A34" s="32">
        <v>15</v>
      </c>
      <c r="B34" s="59" t="str">
        <f>IF('ВНЕСЕННЯ ІНФОРМАЦІЇ'!B36="","",'ВНЕСЕННЯ ІНФОРМАЦІЇ'!B36)</f>
        <v>Сапальова Є. О.</v>
      </c>
      <c r="C34" s="62" t="str">
        <f>IF('ВНЕСЕННЯ ІНФОРМАЦІЇ'!C36="","",'ВНЕСЕННЯ ІНФОРМАЦІЇ'!C36)</f>
        <v>131713      </v>
      </c>
      <c r="D34" s="58" t="str">
        <f>IF(B34="","",'ВНЕСЕННЯ ІНФОРМАЦІЇ'!O36)</f>
        <v>добре</v>
      </c>
      <c r="E34" s="60">
        <f>IF(B34="","",'ВНЕСЕННЯ ІНФОРМАЦІЇ'!N36)</f>
        <v>83</v>
      </c>
      <c r="F34" s="60" t="str">
        <f>IF(B34="","",'ВНЕСЕННЯ ІНФОРМАЦІЇ'!P36)</f>
        <v>B</v>
      </c>
      <c r="G34" s="61" t="str">
        <f>IF('ВНЕСЕННЯ ІНФОРМАЦІЇ'!B36="","",$A$12)</f>
        <v>07.06.2021</v>
      </c>
      <c r="H34" s="36"/>
    </row>
    <row r="35" spans="1:8">
      <c r="A35" s="32">
        <v>16</v>
      </c>
      <c r="B35" s="59" t="str">
        <f>IF('ВНЕСЕННЯ ІНФОРМАЦІЇ'!B37="","",'ВНЕСЕННЯ ІНФОРМАЦІЇ'!B37)</f>
        <v>Свинаренко О. Я.</v>
      </c>
      <c r="C35" s="62" t="str">
        <f>IF('ВНЕСЕННЯ ІНФОРМАЦІЇ'!C37="","",'ВНЕСЕННЯ ІНФОРМАЦІЇ'!C37)</f>
        <v>131714      </v>
      </c>
      <c r="D35" s="58" t="str">
        <f>IF(B35="","",'ВНЕСЕННЯ ІНФОРМАЦІЇ'!O37)</f>
        <v>відмінно</v>
      </c>
      <c r="E35" s="60">
        <f>IF(B35="","",'ВНЕСЕННЯ ІНФОРМАЦІЇ'!N37)</f>
        <v>96</v>
      </c>
      <c r="F35" s="60" t="str">
        <f>IF(B35="","",'ВНЕСЕННЯ ІНФОРМАЦІЇ'!P37)</f>
        <v>A</v>
      </c>
      <c r="G35" s="61" t="str">
        <f>IF('ВНЕСЕННЯ ІНФОРМАЦІЇ'!B37="","",$A$12)</f>
        <v>07.06.2021</v>
      </c>
      <c r="H35" s="36"/>
    </row>
    <row r="36" spans="1:8">
      <c r="A36" s="32">
        <v>17</v>
      </c>
      <c r="B36" s="59" t="str">
        <f>IF('ВНЕСЕННЯ ІНФОРМАЦІЇ'!B38="","",'ВНЕСЕННЯ ІНФОРМАЦІЇ'!B38)</f>
        <v>Сивирин В. Є.</v>
      </c>
      <c r="C36" s="62" t="str">
        <f>IF('ВНЕСЕННЯ ІНФОРМАЦІЇ'!C38="","",'ВНЕСЕННЯ ІНФОРМАЦІЇ'!C38)</f>
        <v>131715      </v>
      </c>
      <c r="D36" s="58" t="str">
        <f>IF(B36="","",'ВНЕСЕННЯ ІНФОРМАЦІЇ'!O38)</f>
        <v>добре</v>
      </c>
      <c r="E36" s="60">
        <f>IF(B36="","",'ВНЕСЕННЯ ІНФОРМАЦІЇ'!N38)</f>
        <v>78</v>
      </c>
      <c r="F36" s="60" t="str">
        <f>IF(B36="","",'ВНЕСЕННЯ ІНФОРМАЦІЇ'!P38)</f>
        <v>C</v>
      </c>
      <c r="G36" s="61" t="str">
        <f>IF('ВНЕСЕННЯ ІНФОРМАЦІЇ'!B38="","",$A$12)</f>
        <v>07.06.2021</v>
      </c>
      <c r="H36" s="36"/>
    </row>
    <row r="37" spans="1:8">
      <c r="A37" s="32">
        <v>18</v>
      </c>
      <c r="B37" s="59" t="str">
        <f>IF('ВНЕСЕННЯ ІНФОРМАЦІЇ'!B39="","",'ВНЕСЕННЯ ІНФОРМАЦІЇ'!B39)</f>
        <v>Тишлек О. Ю.</v>
      </c>
      <c r="C37" s="62" t="str">
        <f>IF('ВНЕСЕННЯ ІНФОРМАЦІЇ'!C39="","",'ВНЕСЕННЯ ІНФОРМАЦІЇ'!C39)</f>
        <v>131717      </v>
      </c>
      <c r="D37" s="58" t="str">
        <f>IF(B37="","",'ВНЕСЕННЯ ІНФОРМАЦІЇ'!O39)</f>
        <v>добре</v>
      </c>
      <c r="E37" s="60">
        <f>IF(B37="","",'ВНЕСЕННЯ ІНФОРМАЦІЇ'!N39)</f>
        <v>85</v>
      </c>
      <c r="F37" s="60" t="str">
        <f>IF(B37="","",'ВНЕСЕННЯ ІНФОРМАЦІЇ'!P39)</f>
        <v>B</v>
      </c>
      <c r="G37" s="61" t="str">
        <f>IF('ВНЕСЕННЯ ІНФОРМАЦІЇ'!B39="","",$A$12)</f>
        <v>07.06.2021</v>
      </c>
      <c r="H37" s="36"/>
    </row>
    <row r="38" spans="1:8">
      <c r="A38" s="32">
        <v>19</v>
      </c>
      <c r="B38" s="59" t="str">
        <f>IF('ВНЕСЕННЯ ІНФОРМАЦІЇ'!B40="","",'ВНЕСЕННЯ ІНФОРМАЦІЇ'!B40)</f>
        <v>Хмельницький А. О.</v>
      </c>
      <c r="C38" s="62" t="str">
        <f>IF('ВНЕСЕННЯ ІНФОРМАЦІЇ'!C40="","",'ВНЕСЕННЯ ІНФОРМАЦІЇ'!C40)</f>
        <v>131718      </v>
      </c>
      <c r="D38" s="58" t="str">
        <f>IF(B38="","",'ВНЕСЕННЯ ІНФОРМАЦІЇ'!O40)</f>
        <v>добре</v>
      </c>
      <c r="E38" s="60">
        <f>IF(B38="","",'ВНЕСЕННЯ ІНФОРМАЦІЇ'!N40)</f>
        <v>78</v>
      </c>
      <c r="F38" s="60" t="str">
        <f>IF(B38="","",'ВНЕСЕННЯ ІНФОРМАЦІЇ'!P40)</f>
        <v>C</v>
      </c>
      <c r="G38" s="61" t="str">
        <f>IF('ВНЕСЕННЯ ІНФОРМАЦІЇ'!B40="","",$A$12)</f>
        <v>07.06.2021</v>
      </c>
      <c r="H38" s="36"/>
    </row>
    <row r="39" spans="1:8">
      <c r="A39" s="32">
        <v>20</v>
      </c>
      <c r="B39" s="59" t="str">
        <f>IF('ВНЕСЕННЯ ІНФОРМАЦІЇ'!B41="","",'ВНЕСЕННЯ ІНФОРМАЦІЇ'!B41)</f>
        <v>Чорна І. О.</v>
      </c>
      <c r="C39" s="62" t="str">
        <f>IF('ВНЕСЕННЯ ІНФОРМАЦІЇ'!C41="","",'ВНЕСЕННЯ ІНФОРМАЦІЇ'!C41)</f>
        <v>131719      </v>
      </c>
      <c r="D39" s="58" t="str">
        <f>IF(B39="","",'ВНЕСЕННЯ ІНФОРМАЦІЇ'!O41)</f>
        <v>відмінно</v>
      </c>
      <c r="E39" s="60">
        <f>IF(B39="","",'ВНЕСЕННЯ ІНФОРМАЦІЇ'!N41)</f>
        <v>92</v>
      </c>
      <c r="F39" s="60" t="str">
        <f>IF(B39="","",'ВНЕСЕННЯ ІНФОРМАЦІЇ'!P41)</f>
        <v>A</v>
      </c>
      <c r="G39" s="61" t="str">
        <f>IF('ВНЕСЕННЯ ІНФОРМАЦІЇ'!B41="","",$A$12)</f>
        <v>07.06.2021</v>
      </c>
      <c r="H39" s="36"/>
    </row>
    <row r="40" spans="1:8">
      <c r="A40" s="32">
        <v>21</v>
      </c>
      <c r="B40" s="59" t="str">
        <f>IF('ВНЕСЕННЯ ІНФОРМАЦІЇ'!B42="","",'ВНЕСЕННЯ ІНФОРМАЦІЇ'!B42)</f>
        <v>Шевелін А. Ю.</v>
      </c>
      <c r="C40" s="62" t="str">
        <f>IF('ВНЕСЕННЯ ІНФОРМАЦІЇ'!C42="","",'ВНЕСЕННЯ ІНФОРМАЦІЇ'!C42)</f>
        <v>131720      </v>
      </c>
      <c r="D40" s="58" t="str">
        <f>IF(B40="","",'ВНЕСЕННЯ ІНФОРМАЦІЇ'!O42)</f>
        <v>добре</v>
      </c>
      <c r="E40" s="60">
        <f>IF(B40="","",'ВНЕСЕННЯ ІНФОРМАЦІЇ'!N42)</f>
        <v>75</v>
      </c>
      <c r="F40" s="60" t="str">
        <f>IF(B40="","",'ВНЕСЕННЯ ІНФОРМАЦІЇ'!P42)</f>
        <v>C</v>
      </c>
      <c r="G40" s="61" t="str">
        <f>IF('ВНЕСЕННЯ ІНФОРМАЦІЇ'!B42="","",$A$12)</f>
        <v>07.06.2021</v>
      </c>
      <c r="H40" s="36"/>
    </row>
    <row r="41" spans="1:8" hidden="1">
      <c r="A41" s="32">
        <v>22</v>
      </c>
      <c r="B41" s="59" t="str">
        <f>IF('ВНЕСЕННЯ ІНФОРМАЦІЇ'!B43="","",'ВНЕСЕННЯ ІНФОРМАЦІЇ'!B43)</f>
        <v/>
      </c>
      <c r="C41" s="62" t="str">
        <f>IF('ВНЕСЕННЯ ІНФОРМАЦІЇ'!C43="","",'ВНЕСЕННЯ ІНФОРМАЦІЇ'!C43)</f>
        <v/>
      </c>
      <c r="D41" s="58" t="str">
        <f>IF(B41="","",'ВНЕСЕННЯ ІНФОРМАЦІЇ'!O43)</f>
        <v/>
      </c>
      <c r="E41" s="60" t="str">
        <f>IF(B41="","",'ВНЕСЕННЯ ІНФОРМАЦІЇ'!N43)</f>
        <v/>
      </c>
      <c r="F41" s="60" t="str">
        <f>IF(B41="","",'ВНЕСЕННЯ ІНФОРМАЦІЇ'!P43)</f>
        <v/>
      </c>
      <c r="G41" s="61" t="str">
        <f>IF('ВНЕСЕННЯ ІНФОРМАЦІЇ'!B43="","",$A$12)</f>
        <v/>
      </c>
      <c r="H41" s="36"/>
    </row>
    <row r="42" spans="1:8" hidden="1">
      <c r="A42" s="32">
        <v>23</v>
      </c>
      <c r="B42" s="59" t="str">
        <f>IF('ВНЕСЕННЯ ІНФОРМАЦІЇ'!B44="","",'ВНЕСЕННЯ ІНФОРМАЦІЇ'!B44)</f>
        <v/>
      </c>
      <c r="C42" s="62" t="str">
        <f>IF('ВНЕСЕННЯ ІНФОРМАЦІЇ'!C44="","",'ВНЕСЕННЯ ІНФОРМАЦІЇ'!C44)</f>
        <v/>
      </c>
      <c r="D42" s="58" t="str">
        <f>IF(B42="","",'ВНЕСЕННЯ ІНФОРМАЦІЇ'!O44)</f>
        <v/>
      </c>
      <c r="E42" s="60" t="str">
        <f>IF(B42="","",'ВНЕСЕННЯ ІНФОРМАЦІЇ'!N44)</f>
        <v/>
      </c>
      <c r="F42" s="60" t="str">
        <f>IF(B42="","",'ВНЕСЕННЯ ІНФОРМАЦІЇ'!P44)</f>
        <v/>
      </c>
      <c r="G42" s="61" t="str">
        <f>IF('ВНЕСЕННЯ ІНФОРМАЦІЇ'!B44="","",$A$12)</f>
        <v/>
      </c>
      <c r="H42" s="36"/>
    </row>
    <row r="43" spans="1:8" hidden="1">
      <c r="A43" s="32">
        <v>24</v>
      </c>
      <c r="B43" s="59" t="str">
        <f>IF('ВНЕСЕННЯ ІНФОРМАЦІЇ'!B45="","",'ВНЕСЕННЯ ІНФОРМАЦІЇ'!B45)</f>
        <v/>
      </c>
      <c r="C43" s="62" t="str">
        <f>IF('ВНЕСЕННЯ ІНФОРМАЦІЇ'!C45="","",'ВНЕСЕННЯ ІНФОРМАЦІЇ'!C45)</f>
        <v/>
      </c>
      <c r="D43" s="58" t="str">
        <f>IF(B43="","",'ВНЕСЕННЯ ІНФОРМАЦІЇ'!O45)</f>
        <v/>
      </c>
      <c r="E43" s="60" t="str">
        <f>IF(B43="","",'ВНЕСЕННЯ ІНФОРМАЦІЇ'!N45)</f>
        <v/>
      </c>
      <c r="F43" s="60" t="str">
        <f>IF(B43="","",'ВНЕСЕННЯ ІНФОРМАЦІЇ'!P45)</f>
        <v/>
      </c>
      <c r="G43" s="61" t="str">
        <f>IF('ВНЕСЕННЯ ІНФОРМАЦІЇ'!B45="","",$A$12)</f>
        <v/>
      </c>
      <c r="H43" s="36"/>
    </row>
    <row r="44" spans="1:8" hidden="1">
      <c r="A44" s="32">
        <v>25</v>
      </c>
      <c r="B44" s="59" t="str">
        <f>IF('ВНЕСЕННЯ ІНФОРМАЦІЇ'!B46="","",'ВНЕСЕННЯ ІНФОРМАЦІЇ'!B46)</f>
        <v/>
      </c>
      <c r="C44" s="62" t="str">
        <f>IF('ВНЕСЕННЯ ІНФОРМАЦІЇ'!C46="","",'ВНЕСЕННЯ ІНФОРМАЦІЇ'!C46)</f>
        <v/>
      </c>
      <c r="D44" s="58" t="str">
        <f>IF(B44="","",'ВНЕСЕННЯ ІНФОРМАЦІЇ'!O46)</f>
        <v/>
      </c>
      <c r="E44" s="60" t="str">
        <f>IF(B44="","",'ВНЕСЕННЯ ІНФОРМАЦІЇ'!N46)</f>
        <v/>
      </c>
      <c r="F44" s="60" t="str">
        <f>IF(B44="","",'ВНЕСЕННЯ ІНФОРМАЦІЇ'!P46)</f>
        <v/>
      </c>
      <c r="G44" s="61" t="str">
        <f>IF('ВНЕСЕННЯ ІНФОРМАЦІЇ'!B46="","",$A$12)</f>
        <v/>
      </c>
      <c r="H44" s="36"/>
    </row>
    <row r="45" spans="1:8" hidden="1">
      <c r="A45" s="32">
        <v>26</v>
      </c>
      <c r="B45" s="59" t="str">
        <f>IF('ВНЕСЕННЯ ІНФОРМАЦІЇ'!B47="","",'ВНЕСЕННЯ ІНФОРМАЦІЇ'!B47)</f>
        <v/>
      </c>
      <c r="C45" s="62" t="str">
        <f>IF('ВНЕСЕННЯ ІНФОРМАЦІЇ'!C47="","",'ВНЕСЕННЯ ІНФОРМАЦІЇ'!C47)</f>
        <v/>
      </c>
      <c r="D45" s="58" t="str">
        <f>IF(B45="","",'ВНЕСЕННЯ ІНФОРМАЦІЇ'!O47)</f>
        <v/>
      </c>
      <c r="E45" s="60" t="str">
        <f>IF(B45="","",'ВНЕСЕННЯ ІНФОРМАЦІЇ'!N47)</f>
        <v/>
      </c>
      <c r="F45" s="60" t="str">
        <f>IF(B45="","",'ВНЕСЕННЯ ІНФОРМАЦІЇ'!P47)</f>
        <v/>
      </c>
      <c r="G45" s="61" t="str">
        <f>IF('ВНЕСЕННЯ ІНФОРМАЦІЇ'!B47="","",$A$12)</f>
        <v/>
      </c>
      <c r="H45" s="36"/>
    </row>
    <row r="46" spans="1:8" hidden="1">
      <c r="A46" s="32">
        <v>27</v>
      </c>
      <c r="B46" s="59" t="str">
        <f>IF('ВНЕСЕННЯ ІНФОРМАЦІЇ'!B48="","",'ВНЕСЕННЯ ІНФОРМАЦІЇ'!B48)</f>
        <v/>
      </c>
      <c r="C46" s="62" t="str">
        <f>IF('ВНЕСЕННЯ ІНФОРМАЦІЇ'!C48="","",'ВНЕСЕННЯ ІНФОРМАЦІЇ'!C48)</f>
        <v/>
      </c>
      <c r="D46" s="58" t="str">
        <f>IF(B46="","",'ВНЕСЕННЯ ІНФОРМАЦІЇ'!O48)</f>
        <v/>
      </c>
      <c r="E46" s="60" t="str">
        <f>IF(B46="","",'ВНЕСЕННЯ ІНФОРМАЦІЇ'!N48)</f>
        <v/>
      </c>
      <c r="F46" s="60" t="str">
        <f>IF(B46="","",'ВНЕСЕННЯ ІНФОРМАЦІЇ'!P48)</f>
        <v/>
      </c>
      <c r="G46" s="61" t="str">
        <f>IF('ВНЕСЕННЯ ІНФОРМАЦІЇ'!B48="","",$A$12)</f>
        <v/>
      </c>
      <c r="H46" s="36"/>
    </row>
    <row r="47" spans="1:8" hidden="1">
      <c r="A47" s="32">
        <v>28</v>
      </c>
      <c r="B47" s="59" t="str">
        <f>IF('ВНЕСЕННЯ ІНФОРМАЦІЇ'!B49="","",'ВНЕСЕННЯ ІНФОРМАЦІЇ'!B49)</f>
        <v/>
      </c>
      <c r="C47" s="62" t="str">
        <f>IF('ВНЕСЕННЯ ІНФОРМАЦІЇ'!C49="","",'ВНЕСЕННЯ ІНФОРМАЦІЇ'!C49)</f>
        <v/>
      </c>
      <c r="D47" s="58" t="str">
        <f>IF(B47="","",'ВНЕСЕННЯ ІНФОРМАЦІЇ'!O49)</f>
        <v/>
      </c>
      <c r="E47" s="60" t="str">
        <f>IF(B47="","",'ВНЕСЕННЯ ІНФОРМАЦІЇ'!N49)</f>
        <v/>
      </c>
      <c r="F47" s="60" t="str">
        <f>IF(B47="","",'ВНЕСЕННЯ ІНФОРМАЦІЇ'!P49)</f>
        <v/>
      </c>
      <c r="G47" s="61" t="str">
        <f>IF('ВНЕСЕННЯ ІНФОРМАЦІЇ'!B49="","",$A$12)</f>
        <v/>
      </c>
      <c r="H47" s="36"/>
    </row>
    <row r="48" spans="1:8" hidden="1">
      <c r="A48" s="32">
        <v>29</v>
      </c>
      <c r="B48" s="59" t="str">
        <f>IF('ВНЕСЕННЯ ІНФОРМАЦІЇ'!B50="","",'ВНЕСЕННЯ ІНФОРМАЦІЇ'!B50)</f>
        <v/>
      </c>
      <c r="C48" s="62" t="str">
        <f>IF('ВНЕСЕННЯ ІНФОРМАЦІЇ'!C50="","",'ВНЕСЕННЯ ІНФОРМАЦІЇ'!C50)</f>
        <v/>
      </c>
      <c r="D48" s="58" t="str">
        <f>IF(B48="","",'ВНЕСЕННЯ ІНФОРМАЦІЇ'!O50)</f>
        <v/>
      </c>
      <c r="E48" s="60" t="str">
        <f>IF(B48="","",'ВНЕСЕННЯ ІНФОРМАЦІЇ'!N50)</f>
        <v/>
      </c>
      <c r="F48" s="60" t="str">
        <f>IF(B48="","",'ВНЕСЕННЯ ІНФОРМАЦІЇ'!P50)</f>
        <v/>
      </c>
      <c r="G48" s="61" t="str">
        <f>IF('ВНЕСЕННЯ ІНФОРМАЦІЇ'!B50="","",$A$12)</f>
        <v/>
      </c>
      <c r="H48" s="36"/>
    </row>
    <row r="49" spans="1:8" hidden="1">
      <c r="A49" s="32">
        <v>30</v>
      </c>
      <c r="B49" s="59" t="str">
        <f>IF('ВНЕСЕННЯ ІНФОРМАЦІЇ'!B51="","",'ВНЕСЕННЯ ІНФОРМАЦІЇ'!B51)</f>
        <v/>
      </c>
      <c r="C49" s="62" t="str">
        <f>IF('ВНЕСЕННЯ ІНФОРМАЦІЇ'!C51="","",'ВНЕСЕННЯ ІНФОРМАЦІЇ'!C51)</f>
        <v/>
      </c>
      <c r="D49" s="58" t="str">
        <f>IF(B49="","",'ВНЕСЕННЯ ІНФОРМАЦІЇ'!O51)</f>
        <v/>
      </c>
      <c r="E49" s="60" t="str">
        <f>IF(B49="","",'ВНЕСЕННЯ ІНФОРМАЦІЇ'!N51)</f>
        <v/>
      </c>
      <c r="F49" s="60" t="str">
        <f>IF(B49="","",'ВНЕСЕННЯ ІНФОРМАЦІЇ'!P51)</f>
        <v/>
      </c>
      <c r="G49" s="61" t="str">
        <f>IF('ВНЕСЕННЯ ІНФОРМАЦІЇ'!B51="","",$A$12)</f>
        <v/>
      </c>
      <c r="H49" s="36"/>
    </row>
    <row r="50" spans="1:8" hidden="1">
      <c r="A50" s="32">
        <v>31</v>
      </c>
      <c r="B50" s="59" t="str">
        <f>IF('ВНЕСЕННЯ ІНФОРМАЦІЇ'!B52="","",'ВНЕСЕННЯ ІНФОРМАЦІЇ'!B52)</f>
        <v/>
      </c>
      <c r="C50" s="62" t="str">
        <f>IF('ВНЕСЕННЯ ІНФОРМАЦІЇ'!C52="","",'ВНЕСЕННЯ ІНФОРМАЦІЇ'!C52)</f>
        <v/>
      </c>
      <c r="D50" s="58" t="str">
        <f>IF(B50="","",'ВНЕСЕННЯ ІНФОРМАЦІЇ'!O52)</f>
        <v/>
      </c>
      <c r="E50" s="60" t="str">
        <f>IF(B50="","",'ВНЕСЕННЯ ІНФОРМАЦІЇ'!N52)</f>
        <v/>
      </c>
      <c r="F50" s="60" t="str">
        <f>IF(B50="","",'ВНЕСЕННЯ ІНФОРМАЦІЇ'!P52)</f>
        <v/>
      </c>
      <c r="G50" s="61" t="str">
        <f>IF('ВНЕСЕННЯ ІНФОРМАЦІЇ'!B52="","",$A$12)</f>
        <v/>
      </c>
      <c r="H50" s="36"/>
    </row>
    <row r="51" spans="1:8" hidden="1">
      <c r="A51" s="32">
        <v>32</v>
      </c>
      <c r="B51" s="59" t="str">
        <f>IF('ВНЕСЕННЯ ІНФОРМАЦІЇ'!B53="","",'ВНЕСЕННЯ ІНФОРМАЦІЇ'!B53)</f>
        <v/>
      </c>
      <c r="C51" s="62" t="str">
        <f>IF('ВНЕСЕННЯ ІНФОРМАЦІЇ'!C53="","",'ВНЕСЕННЯ ІНФОРМАЦІЇ'!C53)</f>
        <v/>
      </c>
      <c r="D51" s="58" t="str">
        <f>IF(B51="","",'ВНЕСЕННЯ ІНФОРМАЦІЇ'!O53)</f>
        <v/>
      </c>
      <c r="E51" s="60" t="str">
        <f>IF(B51="","",'ВНЕСЕННЯ ІНФОРМАЦІЇ'!N53)</f>
        <v/>
      </c>
      <c r="F51" s="60" t="str">
        <f>IF(B51="","",'ВНЕСЕННЯ ІНФОРМАЦІЇ'!P53)</f>
        <v/>
      </c>
      <c r="G51" s="61" t="str">
        <f>IF('ВНЕСЕННЯ ІНФОРМАЦІЇ'!B53="","",$A$12)</f>
        <v/>
      </c>
      <c r="H51" s="36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37" t="s">
        <v>35</v>
      </c>
      <c r="B53" s="1"/>
      <c r="C53" s="38"/>
      <c r="D53" s="39"/>
      <c r="E53" s="39"/>
      <c r="F53" s="1"/>
      <c r="G53" s="37" t="str">
        <f>'ВНЕСЕННЯ ІНФОРМАЦІЇ'!C2</f>
        <v>Михайло БРІЛЬ</v>
      </c>
      <c r="H53" s="1"/>
    </row>
    <row r="54" spans="1:8">
      <c r="A54" s="37"/>
      <c r="B54" s="1"/>
      <c r="C54" s="38"/>
      <c r="D54" s="38"/>
      <c r="E54" s="38"/>
      <c r="F54" s="1"/>
      <c r="G54" s="37"/>
      <c r="H54" s="1"/>
    </row>
    <row r="55" spans="1:8">
      <c r="A55" s="37"/>
      <c r="B55" s="182" t="s">
        <v>37</v>
      </c>
      <c r="C55" s="182"/>
      <c r="D55" s="182"/>
      <c r="E55" s="182"/>
      <c r="F55" s="182"/>
      <c r="G55" s="182"/>
      <c r="H55" s="182"/>
    </row>
    <row r="56" spans="1:8">
      <c r="A56" s="37"/>
      <c r="B56" s="1"/>
      <c r="C56" s="38"/>
      <c r="D56" s="38"/>
      <c r="E56" s="38"/>
      <c r="F56" s="1"/>
      <c r="G56" s="37"/>
      <c r="H56" s="1"/>
    </row>
    <row r="57" spans="1:8" ht="25.5" customHeight="1">
      <c r="A57" s="37"/>
      <c r="B57" s="179" t="s">
        <v>38</v>
      </c>
      <c r="C57" s="179" t="s">
        <v>39</v>
      </c>
      <c r="D57" s="179"/>
      <c r="E57" s="179" t="s">
        <v>40</v>
      </c>
      <c r="F57" s="179"/>
      <c r="G57" s="179"/>
      <c r="H57" s="179"/>
    </row>
    <row r="58" spans="1:8" ht="27.75" customHeight="1">
      <c r="A58" s="37"/>
      <c r="B58" s="179"/>
      <c r="C58" s="183"/>
      <c r="D58" s="183"/>
      <c r="E58" s="179" t="s">
        <v>41</v>
      </c>
      <c r="F58" s="179"/>
      <c r="G58" s="179"/>
      <c r="H58" s="75" t="s">
        <v>42</v>
      </c>
    </row>
    <row r="59" spans="1:8" ht="12.75" customHeight="1">
      <c r="A59" s="37"/>
      <c r="B59" s="76">
        <f>COUNTIF(E20:E51,"&gt;89")</f>
        <v>6</v>
      </c>
      <c r="C59" s="77" t="s">
        <v>66</v>
      </c>
      <c r="D59" s="78" t="s">
        <v>43</v>
      </c>
      <c r="E59" s="178" t="s">
        <v>44</v>
      </c>
      <c r="F59" s="179"/>
      <c r="G59" s="179"/>
      <c r="H59" s="179" t="s">
        <v>45</v>
      </c>
    </row>
    <row r="60" spans="1:8" ht="12.75" customHeight="1">
      <c r="A60" s="37"/>
      <c r="B60" s="76">
        <f>COUNTIF(E20:E51,"&lt;=89")-COUNTIF(E20:E51,"&lt;82")</f>
        <v>3</v>
      </c>
      <c r="C60" s="77" t="s">
        <v>57</v>
      </c>
      <c r="D60" s="78" t="s">
        <v>46</v>
      </c>
      <c r="E60" s="178" t="s">
        <v>47</v>
      </c>
      <c r="F60" s="179"/>
      <c r="G60" s="179"/>
      <c r="H60" s="179"/>
    </row>
    <row r="61" spans="1:8" ht="12.75" customHeight="1">
      <c r="A61" s="37"/>
      <c r="B61" s="76">
        <f>COUNTIF(E20:E51,"&lt;=81")-COUNTIF(E20:E51,"&lt;74")</f>
        <v>6</v>
      </c>
      <c r="C61" s="77" t="s">
        <v>58</v>
      </c>
      <c r="D61" s="78" t="s">
        <v>48</v>
      </c>
      <c r="E61" s="178"/>
      <c r="F61" s="179"/>
      <c r="G61" s="179"/>
      <c r="H61" s="179"/>
    </row>
    <row r="62" spans="1:8" ht="12.75" customHeight="1">
      <c r="A62" s="37"/>
      <c r="B62" s="76">
        <f>COUNTIF(E20:E51,"&lt;=73")-COUNTIF(E20:E51,"&lt;64")</f>
        <v>2</v>
      </c>
      <c r="C62" s="77" t="s">
        <v>59</v>
      </c>
      <c r="D62" s="78" t="s">
        <v>49</v>
      </c>
      <c r="E62" s="178" t="s">
        <v>50</v>
      </c>
      <c r="F62" s="179"/>
      <c r="G62" s="179"/>
      <c r="H62" s="179"/>
    </row>
    <row r="63" spans="1:8" ht="12.75" customHeight="1">
      <c r="A63" s="37"/>
      <c r="B63" s="76">
        <f>COUNTIF(E20:E51,"&lt;=63")-COUNTIF(E20:E51,"&lt;60")</f>
        <v>4</v>
      </c>
      <c r="C63" s="77" t="s">
        <v>60</v>
      </c>
      <c r="D63" s="78" t="s">
        <v>51</v>
      </c>
      <c r="E63" s="178"/>
      <c r="F63" s="179"/>
      <c r="G63" s="179"/>
      <c r="H63" s="179"/>
    </row>
    <row r="64" spans="1:8" ht="12.75" customHeight="1">
      <c r="A64" s="37"/>
      <c r="B64" s="76">
        <f>COUNTIF(E20:E51,"&lt;=59")-COUNTIF(E20:E51,"&lt;40")</f>
        <v>0</v>
      </c>
      <c r="C64" s="77" t="s">
        <v>61</v>
      </c>
      <c r="D64" s="78" t="s">
        <v>67</v>
      </c>
      <c r="E64" s="178" t="s">
        <v>52</v>
      </c>
      <c r="F64" s="179"/>
      <c r="G64" s="179"/>
      <c r="H64" s="179" t="s">
        <v>53</v>
      </c>
    </row>
    <row r="65" spans="1:8" ht="12.75" customHeight="1">
      <c r="A65" s="37"/>
      <c r="B65" s="76">
        <f>COUNTIFS(E20:E51,"&lt;=39",B20:B51,"&gt; ")</f>
        <v>0</v>
      </c>
      <c r="C65" s="77" t="s">
        <v>62</v>
      </c>
      <c r="D65" s="79" t="s">
        <v>68</v>
      </c>
      <c r="E65" s="178"/>
      <c r="F65" s="179"/>
      <c r="G65" s="179"/>
      <c r="H65" s="179"/>
    </row>
    <row r="66" spans="1:8">
      <c r="A66" s="37"/>
      <c r="B66" s="42"/>
      <c r="C66" s="41"/>
      <c r="D66" s="41"/>
      <c r="E66" s="41"/>
      <c r="F66" s="40"/>
      <c r="G66" s="42"/>
      <c r="H66" s="40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37" t="s">
        <v>138</v>
      </c>
      <c r="C68" s="1"/>
      <c r="D68" s="51"/>
      <c r="E68" s="51"/>
      <c r="F68" s="37"/>
      <c r="G68" s="52" t="str">
        <f>IF('ВНЕСЕННЯ ІНФОРМАЦІЇ'!C7="","",'ВНЕСЕННЯ ІНФОРМАЦІЇ'!C7)</f>
        <v>Дорошенко Г.О.</v>
      </c>
      <c r="H68" s="52"/>
    </row>
    <row r="69" spans="1:8" ht="11.25" customHeight="1">
      <c r="A69" s="1"/>
      <c r="B69" s="1"/>
      <c r="C69" s="1"/>
      <c r="D69" s="184"/>
      <c r="E69" s="184"/>
      <c r="F69" s="37"/>
      <c r="G69" s="185"/>
      <c r="H69" s="185"/>
    </row>
    <row r="70" spans="1:8">
      <c r="A70" s="1"/>
      <c r="B70" s="1"/>
      <c r="C70" s="1"/>
      <c r="D70" s="37"/>
      <c r="E70" s="37"/>
      <c r="F70" s="37"/>
      <c r="G70" s="37"/>
      <c r="H70" s="37"/>
    </row>
  </sheetData>
  <sheetProtection formatCells="0" formatColumns="0" formatRows="0" autoFilter="0"/>
  <autoFilter ref="A19:H51">
    <filterColumn colId="1">
      <customFilters>
        <customFilter operator="notEqual" val=" "/>
      </customFilters>
    </filterColumn>
  </autoFilter>
  <mergeCells count="35">
    <mergeCell ref="H64:H65"/>
    <mergeCell ref="D69:E69"/>
    <mergeCell ref="G69:H69"/>
    <mergeCell ref="E62:G63"/>
    <mergeCell ref="E64:G65"/>
    <mergeCell ref="E59:G59"/>
    <mergeCell ref="H59:H63"/>
    <mergeCell ref="E60:G61"/>
    <mergeCell ref="A17:B17"/>
    <mergeCell ref="C17:H17"/>
    <mergeCell ref="A18:A19"/>
    <mergeCell ref="B18:B19"/>
    <mergeCell ref="C18:C19"/>
    <mergeCell ref="B55:H55"/>
    <mergeCell ref="B57:B58"/>
    <mergeCell ref="C57:D58"/>
    <mergeCell ref="E57:H57"/>
    <mergeCell ref="E58:G58"/>
    <mergeCell ref="D18:F18"/>
    <mergeCell ref="G18:G19"/>
    <mergeCell ref="H18:H19"/>
    <mergeCell ref="A16:B16"/>
    <mergeCell ref="C16:H16"/>
    <mergeCell ref="A2:H2"/>
    <mergeCell ref="A3:H3"/>
    <mergeCell ref="F5:H5"/>
    <mergeCell ref="C8:F8"/>
    <mergeCell ref="A9:H9"/>
    <mergeCell ref="A4:H4"/>
    <mergeCell ref="A6:B6"/>
    <mergeCell ref="A10:H10"/>
    <mergeCell ref="A11:H11"/>
    <mergeCell ref="A12:H12"/>
    <mergeCell ref="B13:H13"/>
    <mergeCell ref="A14:C14"/>
  </mergeCells>
  <conditionalFormatting sqref="H58">
    <cfRule type="cellIs" dxfId="6" priority="2" stopIfTrue="1" operator="equal">
      <formula>0</formula>
    </cfRule>
  </conditionalFormatting>
  <conditionalFormatting sqref="B59:B65">
    <cfRule type="cellIs" dxfId="5" priority="1" stopIfTrue="1" operator="equal">
      <formula>0</formula>
    </cfRule>
  </conditionalFormatting>
  <pageMargins left="0.78749999999999998" right="0.39374999999999999" top="0.39374999999999999" bottom="0.39374999999999999" header="0.51180555555555551" footer="0.51180555555555551"/>
  <pageSetup paperSize="9" scale="83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>
    <tabColor rgb="FF00FF00"/>
  </sheetPr>
  <dimension ref="A1:G56"/>
  <sheetViews>
    <sheetView view="pageBreakPreview" zoomScale="115" zoomScaleSheetLayoutView="115" workbookViewId="0">
      <selection activeCell="H13" sqref="H13"/>
    </sheetView>
  </sheetViews>
  <sheetFormatPr defaultRowHeight="12.75"/>
  <cols>
    <col min="2" max="2" width="17.28515625" customWidth="1"/>
    <col min="3" max="3" width="12.28515625" customWidth="1"/>
    <col min="5" max="5" width="11.140625" customWidth="1"/>
    <col min="6" max="6" width="14.5703125" customWidth="1"/>
  </cols>
  <sheetData>
    <row r="1" spans="1:7" s="56" customFormat="1">
      <c r="A1" s="1"/>
      <c r="B1" s="1"/>
      <c r="C1" s="1"/>
      <c r="D1" s="1"/>
      <c r="E1" s="1"/>
      <c r="F1" s="67" t="s">
        <v>36</v>
      </c>
      <c r="G1" s="71"/>
    </row>
    <row r="2" spans="1:7">
      <c r="A2" s="186" t="s">
        <v>27</v>
      </c>
      <c r="B2" s="186"/>
      <c r="C2" s="186"/>
      <c r="D2" s="186"/>
      <c r="E2" s="186"/>
      <c r="F2" s="186"/>
    </row>
    <row r="3" spans="1:7">
      <c r="A3" s="186" t="s">
        <v>56</v>
      </c>
      <c r="B3" s="186"/>
      <c r="C3" s="186"/>
      <c r="D3" s="186"/>
      <c r="E3" s="186"/>
      <c r="F3" s="186"/>
    </row>
    <row r="4" spans="1:7">
      <c r="A4" s="5" t="s">
        <v>28</v>
      </c>
      <c r="B4" s="5"/>
      <c r="C4" s="6" t="str">
        <f>'ВНЕСЕННЯ ІНФОРМАЦІЇ'!C1:D1</f>
        <v>Економіки і права</v>
      </c>
      <c r="D4" s="5"/>
      <c r="E4" s="187"/>
      <c r="F4" s="187"/>
    </row>
    <row r="5" spans="1:7" s="56" customFormat="1">
      <c r="A5" s="174" t="s">
        <v>77</v>
      </c>
      <c r="B5" s="174"/>
      <c r="C5" s="6" t="str">
        <f>'ВНЕСЕННЯ ІНФОРМАЦІЇ'!$C$10</f>
        <v>денна</v>
      </c>
      <c r="D5" s="5"/>
      <c r="E5" s="74"/>
      <c r="F5" s="74"/>
    </row>
    <row r="6" spans="1:7">
      <c r="A6" s="5" t="s">
        <v>71</v>
      </c>
      <c r="B6" s="5"/>
      <c r="C6" s="6" t="str">
        <f>IF('ВНЕСЕННЯ ІНФОРМАЦІЇ'!C11&lt;&gt;"",'ВНЕСЕННЯ ІНФОРМАЦІЇ'!C11,"")</f>
        <v>Управління персоналом та економіка праці</v>
      </c>
      <c r="D6" s="5"/>
      <c r="E6" s="5"/>
      <c r="F6" s="5"/>
    </row>
    <row r="7" spans="1:7">
      <c r="A7" s="5" t="str">
        <f>IF(LEFT('ВНЕСЕННЯ ІНФОРМАЦІЇ'!C16,1)="8","Рік навчання","Курс")</f>
        <v>Курс</v>
      </c>
      <c r="B7" s="5"/>
      <c r="C7" s="188">
        <f>'ВНЕСЕННЯ ІНФОРМАЦІЇ'!C15</f>
        <v>4</v>
      </c>
      <c r="D7" s="188"/>
      <c r="E7" s="5" t="s">
        <v>14</v>
      </c>
      <c r="F7" s="8" t="str">
        <f>'ВНЕСЕННЯ ІНФОРМАЦІЇ'!C16</f>
        <v>6.05.051.090.17.1</v>
      </c>
    </row>
    <row r="8" spans="1:7">
      <c r="A8" s="189" t="str">
        <f>CONCATENATE('ВНЕСЕННЯ ІНФОРМАЦІЇ'!C3," навчальний рік")</f>
        <v>2020-2021 навчальний рік</v>
      </c>
      <c r="B8" s="189"/>
      <c r="C8" s="189"/>
      <c r="D8" s="189"/>
      <c r="E8" s="189"/>
      <c r="F8" s="189"/>
    </row>
    <row r="9" spans="1:7">
      <c r="A9" s="190"/>
      <c r="B9" s="190"/>
      <c r="C9" s="190"/>
      <c r="D9" s="190"/>
      <c r="E9" s="190"/>
      <c r="F9" s="190"/>
    </row>
    <row r="10" spans="1:7">
      <c r="A10" s="186" t="str">
        <f>CONCATENATE("ВІДОМІСТЬ ОБЛІКУ УСПІШНОСТІ   №", 'ВНЕСЕННЯ ІНФОРМАЦІЇ'!L18)</f>
        <v>ВІДОМІСТЬ ОБЛІКУ УСПІШНОСТІ   №20.2.0220</v>
      </c>
      <c r="B10" s="186"/>
      <c r="C10" s="186"/>
      <c r="D10" s="186"/>
      <c r="E10" s="186"/>
      <c r="F10" s="186"/>
    </row>
    <row r="11" spans="1:7">
      <c r="A11" s="191" t="str">
        <f>IF('ВНЕСЕННЯ ІНФОРМАЦІЇ'!C12="","",'ВНЕСЕННЯ ІНФОРМАЦІЇ'!C12)</f>
        <v>07.06.2021</v>
      </c>
      <c r="B11" s="191"/>
      <c r="C11" s="191"/>
      <c r="D11" s="191"/>
      <c r="E11" s="191"/>
      <c r="F11" s="191"/>
    </row>
    <row r="12" spans="1:7">
      <c r="A12" s="5" t="s">
        <v>29</v>
      </c>
      <c r="B12" s="192" t="str">
        <f>IF('ВНЕСЕННЯ ІНФОРМАЦІЇ'!C6="","",'ВНЕСЕННЯ ІНФОРМАЦІЇ'!C6)</f>
        <v>Кваліфікаційний іспит за спеціальністю</v>
      </c>
      <c r="C12" s="192"/>
      <c r="D12" s="192"/>
      <c r="E12" s="192"/>
      <c r="F12" s="192"/>
    </row>
    <row r="13" spans="1:7">
      <c r="A13" s="187" t="str">
        <f>CONCATENATE("за ",'ВНЕСЕННЯ ІНФОРМАЦІЇ'!C4," навчальний семестр")</f>
        <v>за 2 навчальний семестр</v>
      </c>
      <c r="B13" s="187"/>
      <c r="C13" s="187"/>
      <c r="E13" s="9"/>
    </row>
    <row r="14" spans="1:7">
      <c r="A14" s="7" t="s">
        <v>30</v>
      </c>
      <c r="B14" s="7"/>
      <c r="D14" s="10" t="str">
        <f>'ВНЕСЕННЯ ІНФОРМАЦІЇ'!C17</f>
        <v>ДЕ</v>
      </c>
      <c r="F14" s="10">
        <f>IF('ВНЕСЕННЯ ІНФОРМАЦІЇ'!C18="","",'ВНЕСЕННЯ ІНФОРМАЦІЇ'!C18)</f>
        <v>120</v>
      </c>
    </row>
    <row r="15" spans="1:7">
      <c r="A15" s="187" t="s">
        <v>73</v>
      </c>
      <c r="B15" s="187"/>
      <c r="C15" s="193" t="str">
        <f>IF('ВНЕСЕННЯ ІНФОРМАЦІЇ'!C7="","",'ВНЕСЕННЯ ІНФОРМАЦІЇ'!C7)</f>
        <v>Дорошенко Г.О.</v>
      </c>
      <c r="D15" s="193"/>
      <c r="E15" s="193"/>
      <c r="F15" s="193"/>
    </row>
    <row r="16" spans="1:7">
      <c r="A16" s="7"/>
      <c r="B16" s="7"/>
      <c r="C16" s="196"/>
      <c r="D16" s="196"/>
      <c r="E16" s="196"/>
      <c r="F16" s="196"/>
    </row>
    <row r="17" spans="1:6" ht="12.75" customHeight="1">
      <c r="A17" s="194" t="s">
        <v>18</v>
      </c>
      <c r="B17" s="194" t="s">
        <v>19</v>
      </c>
      <c r="C17" s="194" t="s">
        <v>32</v>
      </c>
      <c r="D17" s="195" t="s">
        <v>33</v>
      </c>
      <c r="E17" s="194" t="s">
        <v>10</v>
      </c>
      <c r="F17" s="194" t="s">
        <v>34</v>
      </c>
    </row>
    <row r="18" spans="1:6" ht="24.75" customHeight="1">
      <c r="A18" s="194"/>
      <c r="B18" s="194"/>
      <c r="C18" s="195"/>
      <c r="D18" s="197"/>
      <c r="E18" s="195"/>
      <c r="F18" s="195"/>
    </row>
    <row r="19" spans="1:6">
      <c r="A19" s="11">
        <v>1</v>
      </c>
      <c r="B19" s="13" t="str">
        <f>IF('ВНЕСЕННЯ ІНФОРМАЦІЇ'!B22="","",'ВНЕСЕННЯ ІНФОРМАЦІЇ'!B22)</f>
        <v>Бабіч А. О.</v>
      </c>
      <c r="C19" s="54">
        <f>IF('ВНЕСЕННЯ ІНФОРМАЦІЇ'!C22="","",'ВНЕСЕННЯ ІНФОРМАЦІЇ'!C22)</f>
        <v>131801</v>
      </c>
      <c r="D19" s="14">
        <f>IF('ВНЕСЕННЯ ІНФОРМАЦІЇ'!D22="","",IF('ВНЕСЕННЯ ІНФОРМАЦІЇ'!D22=0,"не з'яв.",'ВНЕСЕННЯ ІНФОРМАЦІЇ'!D22))</f>
        <v>75</v>
      </c>
      <c r="E19" s="15" t="str">
        <f>IF('ВНЕСЕННЯ ІНФОРМАЦІЇ'!B22="","",$A$11)</f>
        <v>07.06.2021</v>
      </c>
      <c r="F19" s="16"/>
    </row>
    <row r="20" spans="1:6">
      <c r="A20" s="11">
        <v>2</v>
      </c>
      <c r="B20" s="13" t="str">
        <f>IF('ВНЕСЕННЯ ІНФОРМАЦІЇ'!B23="","",'ВНЕСЕННЯ ІНФОРМАЦІЇ'!B23)</f>
        <v>Бойко Ю. О.</v>
      </c>
      <c r="C20" s="54" t="str">
        <f>IF('ВНЕСЕННЯ ІНФОРМАЦІЇ'!C23="","",'ВНЕСЕННЯ ІНФОРМАЦІЇ'!C23)</f>
        <v>131701      </v>
      </c>
      <c r="D20" s="63">
        <f>IF('ВНЕСЕННЯ ІНФОРМАЦІЇ'!D23="","",IF('ВНЕСЕННЯ ІНФОРМАЦІЇ'!D23=0,"не з'яв.",'ВНЕСЕННЯ ІНФОРМАЦІЇ'!D23))</f>
        <v>82</v>
      </c>
      <c r="E20" s="57" t="str">
        <f>IF('ВНЕСЕННЯ ІНФОРМАЦІЇ'!B23="","",$A$11)</f>
        <v>07.06.2021</v>
      </c>
      <c r="F20" s="16"/>
    </row>
    <row r="21" spans="1:6">
      <c r="A21" s="11">
        <v>3</v>
      </c>
      <c r="B21" s="13" t="str">
        <f>IF('ВНЕСЕННЯ ІНФОРМАЦІЇ'!B24="","",'ВНЕСЕННЯ ІНФОРМАЦІЇ'!B24)</f>
        <v>Виноградова М. В.</v>
      </c>
      <c r="C21" s="54" t="str">
        <f>IF('ВНЕСЕННЯ ІНФОРМАЦІЇ'!C24="","",'ВНЕСЕННЯ ІНФОРМАЦІЇ'!C24)</f>
        <v>131703      </v>
      </c>
      <c r="D21" s="63">
        <f>IF('ВНЕСЕННЯ ІНФОРМАЦІЇ'!D24="","",IF('ВНЕСЕННЯ ІНФОРМАЦІЇ'!D24=0,"не з'яв.",'ВНЕСЕННЯ ІНФОРМАЦІЇ'!D24))</f>
        <v>77</v>
      </c>
      <c r="E21" s="57" t="str">
        <f>IF('ВНЕСЕННЯ ІНФОРМАЦІЇ'!B24="","",$A$11)</f>
        <v>07.06.2021</v>
      </c>
      <c r="F21" s="16"/>
    </row>
    <row r="22" spans="1:6">
      <c r="A22" s="11">
        <v>4</v>
      </c>
      <c r="B22" s="13" t="str">
        <f>IF('ВНЕСЕННЯ ІНФОРМАЦІЇ'!B25="","",'ВНЕСЕННЯ ІНФОРМАЦІЇ'!B25)</f>
        <v>Гузій Т. С.</v>
      </c>
      <c r="C22" s="54" t="str">
        <f>IF('ВНЕСЕННЯ ІНФОРМАЦІЇ'!C25="","",'ВНЕСЕННЯ ІНФОРМАЦІЇ'!C25)</f>
        <v>131704      </v>
      </c>
      <c r="D22" s="63">
        <f>IF('ВНЕСЕННЯ ІНФОРМАЦІЇ'!D25="","",IF('ВНЕСЕННЯ ІНФОРМАЦІЇ'!D25=0,"не з'яв.",'ВНЕСЕННЯ ІНФОРМАЦІЇ'!D25))</f>
        <v>65</v>
      </c>
      <c r="E22" s="57" t="str">
        <f>IF('ВНЕСЕННЯ ІНФОРМАЦІЇ'!B25="","",$A$11)</f>
        <v>07.06.2021</v>
      </c>
      <c r="F22" s="16"/>
    </row>
    <row r="23" spans="1:6">
      <c r="A23" s="11">
        <v>5</v>
      </c>
      <c r="B23" s="13" t="str">
        <f>IF('ВНЕСЕННЯ ІНФОРМАЦІЇ'!B26="","",'ВНЕСЕННЯ ІНФОРМАЦІЇ'!B26)</f>
        <v>Забайрачна В. Г.</v>
      </c>
      <c r="C23" s="54" t="str">
        <f>IF('ВНЕСЕННЯ ІНФОРМАЦІЇ'!C26="","",'ВНЕСЕННЯ ІНФОРМАЦІЇ'!C26)</f>
        <v>131705      </v>
      </c>
      <c r="D23" s="63">
        <f>IF('ВНЕСЕННЯ ІНФОРМАЦІЇ'!D26="","",IF('ВНЕСЕННЯ ІНФОРМАЦІЇ'!D26=0,"не з'яв.",'ВНЕСЕННЯ ІНФОРМАЦІЇ'!D26))</f>
        <v>90</v>
      </c>
      <c r="E23" s="57" t="str">
        <f>IF('ВНЕСЕННЯ ІНФОРМАЦІЇ'!B26="","",$A$11)</f>
        <v>07.06.2021</v>
      </c>
      <c r="F23" s="16"/>
    </row>
    <row r="24" spans="1:6">
      <c r="A24" s="11">
        <v>6</v>
      </c>
      <c r="B24" s="13" t="str">
        <f>IF('ВНЕСЕННЯ ІНФОРМАЦІЇ'!B27="","",'ВНЕСЕННЯ ІНФОРМАЦІЇ'!B27)</f>
        <v>Злочевський В. А.</v>
      </c>
      <c r="C24" s="54" t="str">
        <f>IF('ВНЕСЕННЯ ІНФОРМАЦІЇ'!C27="","",'ВНЕСЕННЯ ІНФОРМАЦІЇ'!C27)</f>
        <v>131706      </v>
      </c>
      <c r="D24" s="63">
        <f>IF('ВНЕСЕННЯ ІНФОРМАЦІЇ'!D27="","",IF('ВНЕСЕННЯ ІНФОРМАЦІЇ'!D27=0,"не з'яв.",'ВНЕСЕННЯ ІНФОРМАЦІЇ'!D27))</f>
        <v>62</v>
      </c>
      <c r="E24" s="57" t="str">
        <f>IF('ВНЕСЕННЯ ІНФОРМАЦІЇ'!B27="","",$A$11)</f>
        <v>07.06.2021</v>
      </c>
      <c r="F24" s="16"/>
    </row>
    <row r="25" spans="1:6">
      <c r="A25" s="11">
        <v>7</v>
      </c>
      <c r="B25" s="13" t="str">
        <f>IF('ВНЕСЕННЯ ІНФОРМАЦІЇ'!B28="","",'ВНЕСЕННЯ ІНФОРМАЦІЇ'!B28)</f>
        <v>Калмикова Т. Ю.</v>
      </c>
      <c r="C25" s="54" t="str">
        <f>IF('ВНЕСЕННЯ ІНФОРМАЦІЇ'!C28="","",'ВНЕСЕННЯ ІНФОРМАЦІЇ'!C28)</f>
        <v>131707      </v>
      </c>
      <c r="D25" s="63">
        <f>IF('ВНЕСЕННЯ ІНФОРМАЦІЇ'!D28="","",IF('ВНЕСЕННЯ ІНФОРМАЦІЇ'!D28=0,"не з'яв.",'ВНЕСЕННЯ ІНФОРМАЦІЇ'!D28))</f>
        <v>60</v>
      </c>
      <c r="E25" s="57" t="str">
        <f>IF('ВНЕСЕННЯ ІНФОРМАЦІЇ'!B28="","",$A$11)</f>
        <v>07.06.2021</v>
      </c>
      <c r="F25" s="16"/>
    </row>
    <row r="26" spans="1:6">
      <c r="A26" s="11">
        <v>8</v>
      </c>
      <c r="B26" s="13" t="str">
        <f>IF('ВНЕСЕННЯ ІНФОРМАЦІЇ'!B29="","",'ВНЕСЕННЯ ІНФОРМАЦІЇ'!B29)</f>
        <v>Малєєв М. В.</v>
      </c>
      <c r="C26" s="54">
        <f>IF('ВНЕСЕННЯ ІНФОРМАЦІЇ'!C29="","",'ВНЕСЕННЯ ІНФОРМАЦІЇ'!C29)</f>
        <v>661305</v>
      </c>
      <c r="D26" s="63">
        <f>IF('ВНЕСЕННЯ ІНФОРМАЦІЇ'!D29="","",IF('ВНЕСЕННЯ ІНФОРМАЦІЇ'!D29=0,"не з'яв.",'ВНЕСЕННЯ ІНФОРМАЦІЇ'!D29))</f>
        <v>60</v>
      </c>
      <c r="E26" s="57" t="str">
        <f>IF('ВНЕСЕННЯ ІНФОРМАЦІЇ'!B29="","",$A$11)</f>
        <v>07.06.2021</v>
      </c>
      <c r="F26" s="16"/>
    </row>
    <row r="27" spans="1:6">
      <c r="A27" s="11">
        <v>9</v>
      </c>
      <c r="B27" s="13" t="str">
        <f>IF('ВНЕСЕННЯ ІНФОРМАЦІЇ'!B30="","",'ВНЕСЕННЯ ІНФОРМАЦІЇ'!B30)</f>
        <v>Міняйло Ю. С.</v>
      </c>
      <c r="C27" s="54" t="str">
        <f>IF('ВНЕСЕННЯ ІНФОРМАЦІЇ'!C30="","",'ВНЕСЕННЯ ІНФОРМАЦІЇ'!C30)</f>
        <v>131708      </v>
      </c>
      <c r="D27" s="63">
        <f>IF('ВНЕСЕННЯ ІНФОРМАЦІЇ'!D30="","",IF('ВНЕСЕННЯ ІНФОРМАЦІЇ'!D30=0,"не з'яв.",'ВНЕСЕННЯ ІНФОРМАЦІЇ'!D30))</f>
        <v>62</v>
      </c>
      <c r="E27" s="57" t="str">
        <f>IF('ВНЕСЕННЯ ІНФОРМАЦІЇ'!B30="","",$A$11)</f>
        <v>07.06.2021</v>
      </c>
      <c r="F27" s="16"/>
    </row>
    <row r="28" spans="1:6">
      <c r="A28" s="11">
        <v>10</v>
      </c>
      <c r="B28" s="13" t="str">
        <f>IF('ВНЕСЕННЯ ІНФОРМАЦІЇ'!B31="","",'ВНЕСЕННЯ ІНФОРМАЦІЇ'!B31)</f>
        <v>Мутичка О. А.</v>
      </c>
      <c r="C28" s="54" t="str">
        <f>IF('ВНЕСЕННЯ ІНФОРМАЦІЇ'!C31="","",'ВНЕСЕННЯ ІНФОРМАЦІЇ'!C31)</f>
        <v>131709      </v>
      </c>
      <c r="D28" s="63">
        <f>IF('ВНЕСЕННЯ ІНФОРМАЦІЇ'!D31="","",IF('ВНЕСЕННЯ ІНФОРМАЦІЇ'!D31=0,"не з'яв.",'ВНЕСЕННЯ ІНФОРМАЦІЇ'!D31))</f>
        <v>74</v>
      </c>
      <c r="E28" s="57" t="str">
        <f>IF('ВНЕСЕННЯ ІНФОРМАЦІЇ'!B31="","",$A$11)</f>
        <v>07.06.2021</v>
      </c>
      <c r="F28" s="16"/>
    </row>
    <row r="29" spans="1:6">
      <c r="A29" s="11">
        <v>11</v>
      </c>
      <c r="B29" s="13" t="str">
        <f>IF('ВНЕСЕННЯ ІНФОРМАЦІЇ'!B32="","",'ВНЕСЕННЯ ІНФОРМАЦІЇ'!B32)</f>
        <v>Мухопад К. С.</v>
      </c>
      <c r="C29" s="54" t="str">
        <f>IF('ВНЕСЕННЯ ІНФОРМАЦІЇ'!C32="","",'ВНЕСЕННЯ ІНФОРМАЦІЇ'!C32)</f>
        <v>131710      </v>
      </c>
      <c r="D29" s="63">
        <f>IF('ВНЕСЕННЯ ІНФОРМАЦІЇ'!D32="","",IF('ВНЕСЕННЯ ІНФОРМАЦІЇ'!D32=0,"не з'яв.",'ВНЕСЕННЯ ІНФОРМАЦІЇ'!D32))</f>
        <v>91</v>
      </c>
      <c r="E29" s="57" t="str">
        <f>IF('ВНЕСЕННЯ ІНФОРМАЦІЇ'!B32="","",$A$11)</f>
        <v>07.06.2021</v>
      </c>
      <c r="F29" s="16"/>
    </row>
    <row r="30" spans="1:6">
      <c r="A30" s="11">
        <v>12</v>
      </c>
      <c r="B30" s="13" t="str">
        <f>IF('ВНЕСЕННЯ ІНФОРМАЦІЇ'!B33="","",'ВНЕСЕННЯ ІНФОРМАЦІЇ'!B33)</f>
        <v>Настаченко А. О.</v>
      </c>
      <c r="C30" s="54" t="str">
        <f>IF('ВНЕСЕННЯ ІНФОРМАЦІЇ'!C33="","",'ВНЕСЕННЯ ІНФОРМАЦІЇ'!C33)</f>
        <v>131711      </v>
      </c>
      <c r="D30" s="63">
        <f>IF('ВНЕСЕННЯ ІНФОРМАЦІЇ'!D33="","",IF('ВНЕСЕННЯ ІНФОРМАЦІЇ'!D33=0,"не з'яв.",'ВНЕСЕННЯ ІНФОРМАЦІЇ'!D33))</f>
        <v>90</v>
      </c>
      <c r="E30" s="57" t="str">
        <f>IF('ВНЕСЕННЯ ІНФОРМАЦІЇ'!B33="","",$A$11)</f>
        <v>07.06.2021</v>
      </c>
      <c r="F30" s="16"/>
    </row>
    <row r="31" spans="1:6">
      <c r="A31" s="11">
        <v>13</v>
      </c>
      <c r="B31" s="13" t="str">
        <f>IF('ВНЕСЕННЯ ІНФОРМАЦІЇ'!B34="","",'ВНЕСЕННЯ ІНФОРМАЦІЇ'!B34)</f>
        <v>Носарєва К. Е.</v>
      </c>
      <c r="C31" s="54">
        <f>IF('ВНЕСЕННЯ ІНФОРМАЦІЇ'!C34="","",'ВНЕСЕННЯ ІНФОРМАЦІЇ'!C34)</f>
        <v>131619</v>
      </c>
      <c r="D31" s="63">
        <f>IF('ВНЕСЕННЯ ІНФОРМАЦІЇ'!D34="","",IF('ВНЕСЕННЯ ІНФОРМАЦІЇ'!D34=0,"не з'яв.",'ВНЕСЕННЯ ІНФОРМАЦІЇ'!D34))</f>
        <v>68</v>
      </c>
      <c r="E31" s="57" t="str">
        <f>IF('ВНЕСЕННЯ ІНФОРМАЦІЇ'!B34="","",$A$11)</f>
        <v>07.06.2021</v>
      </c>
      <c r="F31" s="16"/>
    </row>
    <row r="32" spans="1:6">
      <c r="A32" s="11">
        <v>14</v>
      </c>
      <c r="B32" s="13" t="str">
        <f>IF('ВНЕСЕННЯ ІНФОРМАЦІЇ'!B35="","",'ВНЕСЕННЯ ІНФОРМАЦІЇ'!B35)</f>
        <v>Ржанікова М. О.</v>
      </c>
      <c r="C32" s="54" t="str">
        <f>IF('ВНЕСЕННЯ ІНФОРМАЦІЇ'!C35="","",'ВНЕСЕННЯ ІНФОРМАЦІЇ'!C35)</f>
        <v>131712      </v>
      </c>
      <c r="D32" s="63">
        <f>IF('ВНЕСЕННЯ ІНФОРМАЦІЇ'!D35="","",IF('ВНЕСЕННЯ ІНФОРМАЦІЇ'!D35=0,"не з'яв.",'ВНЕСЕННЯ ІНФОРМАЦІЇ'!D35))</f>
        <v>94</v>
      </c>
      <c r="E32" s="57" t="str">
        <f>IF('ВНЕСЕННЯ ІНФОРМАЦІЇ'!B35="","",$A$11)</f>
        <v>07.06.2021</v>
      </c>
      <c r="F32" s="16"/>
    </row>
    <row r="33" spans="1:6">
      <c r="A33" s="11">
        <v>15</v>
      </c>
      <c r="B33" s="13" t="str">
        <f>IF('ВНЕСЕННЯ ІНФОРМАЦІЇ'!B36="","",'ВНЕСЕННЯ ІНФОРМАЦІЇ'!B36)</f>
        <v>Сапальова Є. О.</v>
      </c>
      <c r="C33" s="54" t="str">
        <f>IF('ВНЕСЕННЯ ІНФОРМАЦІЇ'!C36="","",'ВНЕСЕННЯ ІНФОРМАЦІЇ'!C36)</f>
        <v>131713      </v>
      </c>
      <c r="D33" s="63">
        <f>IF('ВНЕСЕННЯ ІНФОРМАЦІЇ'!D36="","",IF('ВНЕСЕННЯ ІНФОРМАЦІЇ'!D36=0,"не з'яв.",'ВНЕСЕННЯ ІНФОРМАЦІЇ'!D36))</f>
        <v>83</v>
      </c>
      <c r="E33" s="57" t="str">
        <f>IF('ВНЕСЕННЯ ІНФОРМАЦІЇ'!B36="","",$A$11)</f>
        <v>07.06.2021</v>
      </c>
      <c r="F33" s="16"/>
    </row>
    <row r="34" spans="1:6">
      <c r="A34" s="11">
        <v>16</v>
      </c>
      <c r="B34" s="13" t="str">
        <f>IF('ВНЕСЕННЯ ІНФОРМАЦІЇ'!B37="","",'ВНЕСЕННЯ ІНФОРМАЦІЇ'!B37)</f>
        <v>Свинаренко О. Я.</v>
      </c>
      <c r="C34" s="54" t="str">
        <f>IF('ВНЕСЕННЯ ІНФОРМАЦІЇ'!C37="","",'ВНЕСЕННЯ ІНФОРМАЦІЇ'!C37)</f>
        <v>131714      </v>
      </c>
      <c r="D34" s="63">
        <f>IF('ВНЕСЕННЯ ІНФОРМАЦІЇ'!D37="","",IF('ВНЕСЕННЯ ІНФОРМАЦІЇ'!D37=0,"не з'яв.",'ВНЕСЕННЯ ІНФОРМАЦІЇ'!D37))</f>
        <v>96</v>
      </c>
      <c r="E34" s="57" t="str">
        <f>IF('ВНЕСЕННЯ ІНФОРМАЦІЇ'!B37="","",$A$11)</f>
        <v>07.06.2021</v>
      </c>
      <c r="F34" s="16"/>
    </row>
    <row r="35" spans="1:6">
      <c r="A35" s="11">
        <v>17</v>
      </c>
      <c r="B35" s="13" t="str">
        <f>IF('ВНЕСЕННЯ ІНФОРМАЦІЇ'!B38="","",'ВНЕСЕННЯ ІНФОРМАЦІЇ'!B38)</f>
        <v>Сивирин В. Є.</v>
      </c>
      <c r="C35" s="54" t="str">
        <f>IF('ВНЕСЕННЯ ІНФОРМАЦІЇ'!C38="","",'ВНЕСЕННЯ ІНФОРМАЦІЇ'!C38)</f>
        <v>131715      </v>
      </c>
      <c r="D35" s="63">
        <f>IF('ВНЕСЕННЯ ІНФОРМАЦІЇ'!D38="","",IF('ВНЕСЕННЯ ІНФОРМАЦІЇ'!D38=0,"не з'яв.",'ВНЕСЕННЯ ІНФОРМАЦІЇ'!D38))</f>
        <v>78</v>
      </c>
      <c r="E35" s="57" t="str">
        <f>IF('ВНЕСЕННЯ ІНФОРМАЦІЇ'!B38="","",$A$11)</f>
        <v>07.06.2021</v>
      </c>
      <c r="F35" s="16"/>
    </row>
    <row r="36" spans="1:6">
      <c r="A36" s="11">
        <v>18</v>
      </c>
      <c r="B36" s="13" t="str">
        <f>IF('ВНЕСЕННЯ ІНФОРМАЦІЇ'!B39="","",'ВНЕСЕННЯ ІНФОРМАЦІЇ'!B39)</f>
        <v>Тишлек О. Ю.</v>
      </c>
      <c r="C36" s="54" t="str">
        <f>IF('ВНЕСЕННЯ ІНФОРМАЦІЇ'!C39="","",'ВНЕСЕННЯ ІНФОРМАЦІЇ'!C39)</f>
        <v>131717      </v>
      </c>
      <c r="D36" s="63">
        <f>IF('ВНЕСЕННЯ ІНФОРМАЦІЇ'!D39="","",IF('ВНЕСЕННЯ ІНФОРМАЦІЇ'!D39=0,"не з'яв.",'ВНЕСЕННЯ ІНФОРМАЦІЇ'!D39))</f>
        <v>85</v>
      </c>
      <c r="E36" s="64" t="str">
        <f>IF('ВНЕСЕННЯ ІНФОРМАЦІЇ'!B39="","",$A$11)</f>
        <v>07.06.2021</v>
      </c>
      <c r="F36" s="16"/>
    </row>
    <row r="37" spans="1:6">
      <c r="A37" s="11">
        <v>19</v>
      </c>
      <c r="B37" s="13" t="str">
        <f>IF('ВНЕСЕННЯ ІНФОРМАЦІЇ'!B40="","",'ВНЕСЕННЯ ІНФОРМАЦІЇ'!B40)</f>
        <v>Хмельницький А. О.</v>
      </c>
      <c r="C37" s="54" t="str">
        <f>IF('ВНЕСЕННЯ ІНФОРМАЦІЇ'!C40="","",'ВНЕСЕННЯ ІНФОРМАЦІЇ'!C40)</f>
        <v>131718      </v>
      </c>
      <c r="D37" s="63">
        <f>IF('ВНЕСЕННЯ ІНФОРМАЦІЇ'!D40="","",IF('ВНЕСЕННЯ ІНФОРМАЦІЇ'!D40=0,"не з'яв.",'ВНЕСЕННЯ ІНФОРМАЦІЇ'!D40))</f>
        <v>78</v>
      </c>
      <c r="E37" s="64" t="str">
        <f>IF('ВНЕСЕННЯ ІНФОРМАЦІЇ'!B40="","",$A$11)</f>
        <v>07.06.2021</v>
      </c>
      <c r="F37" s="16"/>
    </row>
    <row r="38" spans="1:6">
      <c r="A38" s="11">
        <v>20</v>
      </c>
      <c r="B38" s="13" t="str">
        <f>IF('ВНЕСЕННЯ ІНФОРМАЦІЇ'!B41="","",'ВНЕСЕННЯ ІНФОРМАЦІЇ'!B41)</f>
        <v>Чорна І. О.</v>
      </c>
      <c r="C38" s="54" t="str">
        <f>IF('ВНЕСЕННЯ ІНФОРМАЦІЇ'!C41="","",'ВНЕСЕННЯ ІНФОРМАЦІЇ'!C41)</f>
        <v>131719      </v>
      </c>
      <c r="D38" s="63">
        <f>IF('ВНЕСЕННЯ ІНФОРМАЦІЇ'!D41="","",IF('ВНЕСЕННЯ ІНФОРМАЦІЇ'!D41=0,"не з'яв.",'ВНЕСЕННЯ ІНФОРМАЦІЇ'!D41))</f>
        <v>92</v>
      </c>
      <c r="E38" s="64" t="str">
        <f>IF('ВНЕСЕННЯ ІНФОРМАЦІЇ'!B41="","",$A$11)</f>
        <v>07.06.2021</v>
      </c>
      <c r="F38" s="16"/>
    </row>
    <row r="39" spans="1:6">
      <c r="A39" s="11">
        <v>21</v>
      </c>
      <c r="B39" s="13" t="str">
        <f>IF('ВНЕСЕННЯ ІНФОРМАЦІЇ'!B42="","",'ВНЕСЕННЯ ІНФОРМАЦІЇ'!B42)</f>
        <v>Шевелін А. Ю.</v>
      </c>
      <c r="C39" s="54" t="str">
        <f>IF('ВНЕСЕННЯ ІНФОРМАЦІЇ'!C42="","",'ВНЕСЕННЯ ІНФОРМАЦІЇ'!C42)</f>
        <v>131720      </v>
      </c>
      <c r="D39" s="63">
        <f>IF('ВНЕСЕННЯ ІНФОРМАЦІЇ'!D42="","",IF('ВНЕСЕННЯ ІНФОРМАЦІЇ'!D42=0,"не з'яв.",'ВНЕСЕННЯ ІНФОРМАЦІЇ'!D42))</f>
        <v>75</v>
      </c>
      <c r="E39" s="64" t="str">
        <f>IF('ВНЕСЕННЯ ІНФОРМАЦІЇ'!B42="","",$A$11)</f>
        <v>07.06.2021</v>
      </c>
      <c r="F39" s="16"/>
    </row>
    <row r="40" spans="1:6">
      <c r="A40" s="11">
        <v>22</v>
      </c>
      <c r="B40" s="13" t="str">
        <f>IF('ВНЕСЕННЯ ІНФОРМАЦІЇ'!B43="","",'ВНЕСЕННЯ ІНФОРМАЦІЇ'!B43)</f>
        <v/>
      </c>
      <c r="C40" s="54" t="str">
        <f>IF('ВНЕСЕННЯ ІНФОРМАЦІЇ'!C43="","",'ВНЕСЕННЯ ІНФОРМАЦІЇ'!C43)</f>
        <v/>
      </c>
      <c r="D40" s="63" t="str">
        <f>IF('ВНЕСЕННЯ ІНФОРМАЦІЇ'!D43="","",IF('ВНЕСЕННЯ ІНФОРМАЦІЇ'!D43=0,"не з'яв.",'ВНЕСЕННЯ ІНФОРМАЦІЇ'!D43))</f>
        <v/>
      </c>
      <c r="E40" s="64" t="str">
        <f>IF('ВНЕСЕННЯ ІНФОРМАЦІЇ'!B43="","",$A$11)</f>
        <v/>
      </c>
      <c r="F40" s="16"/>
    </row>
    <row r="41" spans="1:6">
      <c r="A41" s="11">
        <v>23</v>
      </c>
      <c r="B41" s="13" t="str">
        <f>IF('ВНЕСЕННЯ ІНФОРМАЦІЇ'!B44="","",'ВНЕСЕННЯ ІНФОРМАЦІЇ'!B44)</f>
        <v/>
      </c>
      <c r="C41" s="54" t="str">
        <f>IF('ВНЕСЕННЯ ІНФОРМАЦІЇ'!C44="","",'ВНЕСЕННЯ ІНФОРМАЦІЇ'!C44)</f>
        <v/>
      </c>
      <c r="D41" s="63" t="str">
        <f>IF('ВНЕСЕННЯ ІНФОРМАЦІЇ'!D44="","",IF('ВНЕСЕННЯ ІНФОРМАЦІЇ'!D44=0,"не з'яв.",'ВНЕСЕННЯ ІНФОРМАЦІЇ'!D44))</f>
        <v/>
      </c>
      <c r="E41" s="64" t="str">
        <f>IF('ВНЕСЕННЯ ІНФОРМАЦІЇ'!B44="","",$A$11)</f>
        <v/>
      </c>
      <c r="F41" s="17"/>
    </row>
    <row r="42" spans="1:6">
      <c r="A42" s="11">
        <v>24</v>
      </c>
      <c r="B42" s="13" t="str">
        <f>IF('ВНЕСЕННЯ ІНФОРМАЦІЇ'!B45="","",'ВНЕСЕННЯ ІНФОРМАЦІЇ'!B45)</f>
        <v/>
      </c>
      <c r="C42" s="54" t="str">
        <f>IF('ВНЕСЕННЯ ІНФОРМАЦІЇ'!C45="","",'ВНЕСЕННЯ ІНФОРМАЦІЇ'!C45)</f>
        <v/>
      </c>
      <c r="D42" s="63" t="str">
        <f>IF('ВНЕСЕННЯ ІНФОРМАЦІЇ'!D45="","",IF('ВНЕСЕННЯ ІНФОРМАЦІЇ'!D45=0,"не з'яв.",'ВНЕСЕННЯ ІНФОРМАЦІЇ'!D45))</f>
        <v/>
      </c>
      <c r="E42" s="64" t="str">
        <f>IF('ВНЕСЕННЯ ІНФОРМАЦІЇ'!B45="","",$A$11)</f>
        <v/>
      </c>
      <c r="F42" s="16"/>
    </row>
    <row r="43" spans="1:6">
      <c r="A43" s="11">
        <v>25</v>
      </c>
      <c r="B43" s="13" t="str">
        <f>IF('ВНЕСЕННЯ ІНФОРМАЦІЇ'!B46="","",'ВНЕСЕННЯ ІНФОРМАЦІЇ'!B46)</f>
        <v/>
      </c>
      <c r="C43" s="54" t="str">
        <f>IF('ВНЕСЕННЯ ІНФОРМАЦІЇ'!C46="","",'ВНЕСЕННЯ ІНФОРМАЦІЇ'!C46)</f>
        <v/>
      </c>
      <c r="D43" s="63" t="str">
        <f>IF('ВНЕСЕННЯ ІНФОРМАЦІЇ'!D46="","",IF('ВНЕСЕННЯ ІНФОРМАЦІЇ'!D46=0,"не з'яв.",'ВНЕСЕННЯ ІНФОРМАЦІЇ'!D46))</f>
        <v/>
      </c>
      <c r="E43" s="64" t="str">
        <f>IF('ВНЕСЕННЯ ІНФОРМАЦІЇ'!B46="","",$A$11)</f>
        <v/>
      </c>
      <c r="F43" s="16"/>
    </row>
    <row r="44" spans="1:6">
      <c r="A44" s="11">
        <v>26</v>
      </c>
      <c r="B44" s="13" t="str">
        <f>IF('ВНЕСЕННЯ ІНФОРМАЦІЇ'!B47="","",'ВНЕСЕННЯ ІНФОРМАЦІЇ'!B47)</f>
        <v/>
      </c>
      <c r="C44" s="54" t="str">
        <f>IF('ВНЕСЕННЯ ІНФОРМАЦІЇ'!C47="","",'ВНЕСЕННЯ ІНФОРМАЦІЇ'!C47)</f>
        <v/>
      </c>
      <c r="D44" s="63" t="str">
        <f>IF('ВНЕСЕННЯ ІНФОРМАЦІЇ'!D47="","",IF('ВНЕСЕННЯ ІНФОРМАЦІЇ'!D47=0,"не з'яв.",'ВНЕСЕННЯ ІНФОРМАЦІЇ'!D47))</f>
        <v/>
      </c>
      <c r="E44" s="64" t="str">
        <f>IF('ВНЕСЕННЯ ІНФОРМАЦІЇ'!B47="","",$A$11)</f>
        <v/>
      </c>
      <c r="F44" s="16"/>
    </row>
    <row r="45" spans="1:6">
      <c r="A45" s="11">
        <v>27</v>
      </c>
      <c r="B45" s="13" t="str">
        <f>IF('ВНЕСЕННЯ ІНФОРМАЦІЇ'!B48="","",'ВНЕСЕННЯ ІНФОРМАЦІЇ'!B48)</f>
        <v/>
      </c>
      <c r="C45" s="54" t="str">
        <f>IF('ВНЕСЕННЯ ІНФОРМАЦІЇ'!C48="","",'ВНЕСЕННЯ ІНФОРМАЦІЇ'!C48)</f>
        <v/>
      </c>
      <c r="D45" s="63" t="str">
        <f>IF('ВНЕСЕННЯ ІНФОРМАЦІЇ'!D48="","",IF('ВНЕСЕННЯ ІНФОРМАЦІЇ'!D48=0,"не з'яв.",'ВНЕСЕННЯ ІНФОРМАЦІЇ'!D48))</f>
        <v/>
      </c>
      <c r="E45" s="64" t="str">
        <f>IF('ВНЕСЕННЯ ІНФОРМАЦІЇ'!B48="","",$A$11)</f>
        <v/>
      </c>
      <c r="F45" s="16"/>
    </row>
    <row r="46" spans="1:6">
      <c r="A46" s="18">
        <v>28</v>
      </c>
      <c r="B46" s="13" t="str">
        <f>IF('ВНЕСЕННЯ ІНФОРМАЦІЇ'!B49="","",'ВНЕСЕННЯ ІНФОРМАЦІЇ'!B49)</f>
        <v/>
      </c>
      <c r="C46" s="54" t="str">
        <f>IF('ВНЕСЕННЯ ІНФОРМАЦІЇ'!C49="","",'ВНЕСЕННЯ ІНФОРМАЦІЇ'!C49)</f>
        <v/>
      </c>
      <c r="D46" s="63" t="str">
        <f>IF('ВНЕСЕННЯ ІНФОРМАЦІЇ'!D49="","",IF('ВНЕСЕННЯ ІНФОРМАЦІЇ'!D49=0,"не з'яв.",'ВНЕСЕННЯ ІНФОРМАЦІЇ'!D49))</f>
        <v/>
      </c>
      <c r="E46" s="64" t="str">
        <f>IF('ВНЕСЕННЯ ІНФОРМАЦІЇ'!B49="","",$A$11)</f>
        <v/>
      </c>
      <c r="F46" s="16"/>
    </row>
    <row r="47" spans="1:6">
      <c r="A47" s="14">
        <v>29</v>
      </c>
      <c r="B47" s="13" t="str">
        <f>IF('ВНЕСЕННЯ ІНФОРМАЦІЇ'!B50="","",'ВНЕСЕННЯ ІНФОРМАЦІЇ'!B50)</f>
        <v/>
      </c>
      <c r="C47" s="54" t="str">
        <f>IF('ВНЕСЕННЯ ІНФОРМАЦІЇ'!C50="","",'ВНЕСЕННЯ ІНФОРМАЦІЇ'!C50)</f>
        <v/>
      </c>
      <c r="D47" s="63" t="str">
        <f>IF('ВНЕСЕННЯ ІНФОРМАЦІЇ'!D50="","",IF('ВНЕСЕННЯ ІНФОРМАЦІЇ'!D50=0,"не з'яв.",'ВНЕСЕННЯ ІНФОРМАЦІЇ'!D50))</f>
        <v/>
      </c>
      <c r="E47" s="64" t="str">
        <f>IF('ВНЕСЕННЯ ІНФОРМАЦІЇ'!B50="","",$A$11)</f>
        <v/>
      </c>
      <c r="F47" s="16"/>
    </row>
    <row r="48" spans="1:6">
      <c r="A48" s="11">
        <v>30</v>
      </c>
      <c r="B48" s="13" t="str">
        <f>IF('ВНЕСЕННЯ ІНФОРМАЦІЇ'!B51="","",'ВНЕСЕННЯ ІНФОРМАЦІЇ'!B51)</f>
        <v/>
      </c>
      <c r="C48" s="54" t="str">
        <f>IF('ВНЕСЕННЯ ІНФОРМАЦІЇ'!C51="","",'ВНЕСЕННЯ ІНФОРМАЦІЇ'!C51)</f>
        <v/>
      </c>
      <c r="D48" s="63" t="str">
        <f>IF('ВНЕСЕННЯ ІНФОРМАЦІЇ'!D51="","",IF('ВНЕСЕННЯ ІНФОРМАЦІЇ'!D51=0,"не з'яв.",'ВНЕСЕННЯ ІНФОРМАЦІЇ'!D51))</f>
        <v/>
      </c>
      <c r="E48" s="64" t="str">
        <f>IF('ВНЕСЕННЯ ІНФОРМАЦІЇ'!B51="","",$A$11)</f>
        <v/>
      </c>
      <c r="F48" s="16"/>
    </row>
    <row r="49" spans="1:6">
      <c r="A49" s="18">
        <v>31</v>
      </c>
      <c r="B49" s="13" t="str">
        <f>IF('ВНЕСЕННЯ ІНФОРМАЦІЇ'!B52="","",'ВНЕСЕННЯ ІНФОРМАЦІЇ'!B52)</f>
        <v/>
      </c>
      <c r="C49" s="54" t="str">
        <f>IF('ВНЕСЕННЯ ІНФОРМАЦІЇ'!C52="","",'ВНЕСЕННЯ ІНФОРМАЦІЇ'!C52)</f>
        <v/>
      </c>
      <c r="D49" s="63" t="str">
        <f>IF('ВНЕСЕННЯ ІНФОРМАЦІЇ'!D52="","",IF('ВНЕСЕННЯ ІНФОРМАЦІЇ'!D52=0,"не з'яв.",'ВНЕСЕННЯ ІНФОРМАЦІЇ'!D52))</f>
        <v/>
      </c>
      <c r="E49" s="64" t="str">
        <f>IF('ВНЕСЕННЯ ІНФОРМАЦІЇ'!B52="","",$A$11)</f>
        <v/>
      </c>
      <c r="F49" s="16"/>
    </row>
    <row r="50" spans="1:6">
      <c r="A50" s="14">
        <v>32</v>
      </c>
      <c r="B50" s="13" t="str">
        <f>IF('ВНЕСЕННЯ ІНФОРМАЦІЇ'!B53="","",'ВНЕСЕННЯ ІНФОРМАЦІЇ'!B53)</f>
        <v/>
      </c>
      <c r="C50" s="54" t="str">
        <f>IF('ВНЕСЕННЯ ІНФОРМАЦІЇ'!C53="","",'ВНЕСЕННЯ ІНФОРМАЦІЇ'!C53)</f>
        <v/>
      </c>
      <c r="D50" s="63" t="str">
        <f>IF('ВНЕСЕННЯ ІНФОРМАЦІЇ'!D53="","",IF('ВНЕСЕННЯ ІНФОРМАЦІЇ'!D53=0,"не з'яв.",'ВНЕСЕННЯ ІНФОРМАЦІЇ'!D53))</f>
        <v/>
      </c>
      <c r="E50" s="64" t="str">
        <f>IF('ВНЕСЕННЯ ІНФОРМАЦІЇ'!B53="","",$A$11)</f>
        <v/>
      </c>
      <c r="F50" s="16"/>
    </row>
    <row r="51" spans="1:6">
      <c r="A51" s="11">
        <v>33</v>
      </c>
      <c r="B51" s="13" t="str">
        <f>IF('ВНЕСЕННЯ ІНФОРМАЦІЇ'!B54="","",'ВНЕСЕННЯ ІНФОРМАЦІЇ'!B54)</f>
        <v/>
      </c>
      <c r="C51" s="54" t="str">
        <f>IF('ВНЕСЕННЯ ІНФОРМАЦІЇ'!C54="","",'ВНЕСЕННЯ ІНФОРМАЦІЇ'!C54)</f>
        <v/>
      </c>
      <c r="D51" s="63" t="str">
        <f>IF('ВНЕСЕННЯ ІНФОРМАЦІЇ'!D54="","",IF('ВНЕСЕННЯ ІНФОРМАЦІЇ'!D54=0,"не з'яв.",'ВНЕСЕННЯ ІНФОРМАЦІЇ'!D54))</f>
        <v/>
      </c>
      <c r="E51" s="64" t="str">
        <f>IF('ВНЕСЕННЯ ІНФОРМАЦІЇ'!B54="","",$A$11)</f>
        <v/>
      </c>
      <c r="F51" s="16"/>
    </row>
    <row r="52" spans="1:6">
      <c r="A52" s="18">
        <v>34</v>
      </c>
      <c r="B52" s="13" t="str">
        <f>IF('ВНЕСЕННЯ ІНФОРМАЦІЇ'!B55="","",'ВНЕСЕННЯ ІНФОРМАЦІЇ'!B55)</f>
        <v/>
      </c>
      <c r="C52" s="54" t="str">
        <f>IF('ВНЕСЕННЯ ІНФОРМАЦІЇ'!C55="","",'ВНЕСЕННЯ ІНФОРМАЦІЇ'!C55)</f>
        <v/>
      </c>
      <c r="D52" s="63" t="str">
        <f>IF('ВНЕСЕННЯ ІНФОРМАЦІЇ'!D55="","",IF('ВНЕСЕННЯ ІНФОРМАЦІЇ'!D55=0,"не з'яв.",'ВНЕСЕННЯ ІНФОРМАЦІЇ'!D55))</f>
        <v/>
      </c>
      <c r="E52" s="64" t="str">
        <f>IF('ВНЕСЕННЯ ІНФОРМАЦІЇ'!B55="","",$A$11)</f>
        <v/>
      </c>
      <c r="F52" s="16"/>
    </row>
    <row r="54" spans="1:6">
      <c r="A54" s="3" t="s">
        <v>35</v>
      </c>
      <c r="E54" t="str">
        <f>'ВНЕСЕННЯ ІНФОРМАЦІЇ'!C2</f>
        <v>Михайло БРІЛЬ</v>
      </c>
    </row>
    <row r="56" spans="1:6">
      <c r="A56" s="3" t="s">
        <v>73</v>
      </c>
      <c r="E56" t="str">
        <f>IF('ВНЕСЕННЯ ІНФОРМАЦІЇ'!C7="","",'ВНЕСЕННЯ ІНФОРМАЦІЇ'!C7)</f>
        <v>Дорошенко Г.О.</v>
      </c>
    </row>
  </sheetData>
  <sheetProtection formatCells="0" formatColumns="0" formatRows="0" autoFilter="0"/>
  <autoFilter ref="A18:F47"/>
  <mergeCells count="20">
    <mergeCell ref="A15:B15"/>
    <mergeCell ref="C15:F15"/>
    <mergeCell ref="E17:E18"/>
    <mergeCell ref="F17:F18"/>
    <mergeCell ref="C16:F16"/>
    <mergeCell ref="A17:A18"/>
    <mergeCell ref="B17:B18"/>
    <mergeCell ref="C17:C18"/>
    <mergeCell ref="D17:D18"/>
    <mergeCell ref="A9:F9"/>
    <mergeCell ref="A10:F10"/>
    <mergeCell ref="A11:F11"/>
    <mergeCell ref="B12:F12"/>
    <mergeCell ref="A13:C13"/>
    <mergeCell ref="A2:F2"/>
    <mergeCell ref="A3:F3"/>
    <mergeCell ref="E4:F4"/>
    <mergeCell ref="C7:D7"/>
    <mergeCell ref="A8:F8"/>
    <mergeCell ref="A5:B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>
    <tabColor rgb="FF00FFFF"/>
  </sheetPr>
  <dimension ref="A1:J70"/>
  <sheetViews>
    <sheetView view="pageBreakPreview" topLeftCell="A7" zoomScaleSheetLayoutView="100" workbookViewId="0">
      <selection activeCell="E20" sqref="E20"/>
    </sheetView>
  </sheetViews>
  <sheetFormatPr defaultRowHeight="12.75"/>
  <cols>
    <col min="1" max="1" width="3.42578125" customWidth="1"/>
    <col min="2" max="2" width="22.5703125" customWidth="1"/>
    <col min="3" max="3" width="15.140625" customWidth="1"/>
    <col min="4" max="4" width="12.5703125" customWidth="1"/>
    <col min="5" max="5" width="6.42578125" customWidth="1"/>
    <col min="6" max="6" width="6" customWidth="1"/>
    <col min="7" max="7" width="8.85546875" customWidth="1"/>
    <col min="8" max="8" width="18.5703125" customWidth="1"/>
  </cols>
  <sheetData>
    <row r="1" spans="1:10">
      <c r="A1" s="1"/>
      <c r="B1" s="1"/>
      <c r="C1" s="1"/>
      <c r="D1" s="1"/>
      <c r="E1" s="1"/>
      <c r="F1" s="1"/>
      <c r="G1" s="56"/>
      <c r="H1" s="67" t="s">
        <v>36</v>
      </c>
    </row>
    <row r="2" spans="1:10">
      <c r="A2" s="171" t="s">
        <v>54</v>
      </c>
      <c r="B2" s="171"/>
      <c r="C2" s="171"/>
      <c r="D2" s="171"/>
      <c r="E2" s="171"/>
      <c r="F2" s="171"/>
      <c r="G2" s="171"/>
      <c r="H2" s="171"/>
    </row>
    <row r="3" spans="1:10">
      <c r="A3" s="171" t="s">
        <v>55</v>
      </c>
      <c r="B3" s="171"/>
      <c r="C3" s="171"/>
      <c r="D3" s="171"/>
      <c r="E3" s="171"/>
      <c r="F3" s="171"/>
      <c r="G3" s="171"/>
      <c r="H3" s="171"/>
    </row>
    <row r="4" spans="1:10">
      <c r="A4" s="171" t="s">
        <v>56</v>
      </c>
      <c r="B4" s="171"/>
      <c r="C4" s="171"/>
      <c r="D4" s="171"/>
      <c r="E4" s="171"/>
      <c r="F4" s="171"/>
      <c r="G4" s="171"/>
      <c r="H4" s="171"/>
    </row>
    <row r="5" spans="1:10">
      <c r="A5" s="19" t="s">
        <v>28</v>
      </c>
      <c r="B5" s="19"/>
      <c r="C5" s="20" t="str">
        <f>'ВНЕСЕННЯ ІНФОРМАЦІЇ'!C1</f>
        <v>Економіки і права</v>
      </c>
      <c r="D5" s="1"/>
      <c r="E5" s="21"/>
      <c r="F5" s="169"/>
      <c r="G5" s="169"/>
      <c r="H5" s="169"/>
    </row>
    <row r="6" spans="1:10" s="56" customFormat="1">
      <c r="A6" s="174" t="s">
        <v>77</v>
      </c>
      <c r="B6" s="174"/>
      <c r="C6" s="6" t="str">
        <f>'ВНЕСЕННЯ ІНФОРМАЦІЇ'!$C$10</f>
        <v>денна</v>
      </c>
      <c r="D6" s="1"/>
      <c r="E6" s="21"/>
      <c r="F6" s="73"/>
      <c r="G6" s="73"/>
      <c r="H6" s="73"/>
    </row>
    <row r="7" spans="1:10">
      <c r="A7" s="19" t="s">
        <v>71</v>
      </c>
      <c r="B7" s="19"/>
      <c r="C7" s="20" t="str">
        <f>IF('ВНЕСЕННЯ ІНФОРМАЦІЇ'!C11&lt;&gt;"",'ВНЕСЕННЯ ІНФОРМАЦІЇ'!C11,"")</f>
        <v>Управління персоналом та економіка праці</v>
      </c>
      <c r="D7" s="19"/>
      <c r="E7" s="19"/>
      <c r="F7" s="19"/>
      <c r="G7" s="19"/>
      <c r="H7" s="19"/>
    </row>
    <row r="8" spans="1:10">
      <c r="A8" s="19" t="str">
        <f>IF(LEFT('ВНЕСЕННЯ ІНФОРМАЦІЇ'!C16,1)="8","Рік навчання","Курс")</f>
        <v>Курс</v>
      </c>
      <c r="B8" s="19"/>
      <c r="C8" s="172">
        <f>'ВНЕСЕННЯ ІНФОРМАЦІЇ'!C15</f>
        <v>4</v>
      </c>
      <c r="D8" s="172"/>
      <c r="E8" s="172"/>
      <c r="F8" s="172"/>
      <c r="G8" s="19" t="s">
        <v>14</v>
      </c>
      <c r="H8" s="22" t="str">
        <f>'ВНЕСЕННЯ ІНФОРМАЦІЇ'!C16</f>
        <v>6.05.051.090.17.1</v>
      </c>
    </row>
    <row r="9" spans="1:10">
      <c r="A9" s="173" t="str">
        <f>CONCATENATE('ВНЕСЕННЯ ІНФОРМАЦІЇ'!C3," навчальний рік")</f>
        <v>2020-2021 навчальний рік</v>
      </c>
      <c r="B9" s="173"/>
      <c r="C9" s="173"/>
      <c r="D9" s="173"/>
      <c r="E9" s="173"/>
      <c r="F9" s="173"/>
      <c r="G9" s="173"/>
      <c r="H9" s="173"/>
    </row>
    <row r="10" spans="1:10">
      <c r="A10" s="175"/>
      <c r="B10" s="175"/>
      <c r="C10" s="175"/>
      <c r="D10" s="175"/>
      <c r="E10" s="175"/>
      <c r="F10" s="175"/>
      <c r="G10" s="175"/>
      <c r="H10" s="175"/>
    </row>
    <row r="11" spans="1:10">
      <c r="A11" s="171" t="str">
        <f>CONCATENATE("ДОДАТКОВА ВІДОМІСТЬ ОБЛІКУ УСПІШНОСТІ   № ",'ВНЕСЕННЯ ІНФОРМАЦІЇ'!Q18)</f>
        <v>ДОДАТКОВА ВІДОМІСТЬ ОБЛІКУ УСПІШНОСТІ   № 20.2.120.2.0220</v>
      </c>
      <c r="B11" s="171"/>
      <c r="C11" s="171"/>
      <c r="D11" s="171"/>
      <c r="E11" s="171"/>
      <c r="F11" s="171"/>
      <c r="G11" s="171"/>
      <c r="H11" s="171"/>
    </row>
    <row r="12" spans="1:10">
      <c r="A12" s="176" t="str">
        <f>'ВНЕСЕННЯ ІНФОРМАЦІЇ'!Q19</f>
        <v>29.05.2021</v>
      </c>
      <c r="B12" s="176"/>
      <c r="C12" s="176"/>
      <c r="D12" s="176"/>
      <c r="E12" s="176"/>
      <c r="F12" s="176"/>
      <c r="G12" s="176"/>
      <c r="H12" s="176"/>
    </row>
    <row r="13" spans="1:10">
      <c r="A13" s="19" t="s">
        <v>29</v>
      </c>
      <c r="B13" s="177" t="str">
        <f>IF('ВНЕСЕННЯ ІНФОРМАЦІЇ'!C6="","",'ВНЕСЕННЯ ІНФОРМАЦІЇ'!C6)</f>
        <v>Кваліфікаційний іспит за спеціальністю</v>
      </c>
      <c r="C13" s="177"/>
      <c r="D13" s="177"/>
      <c r="E13" s="177"/>
      <c r="F13" s="177"/>
      <c r="G13" s="177"/>
      <c r="H13" s="177"/>
    </row>
    <row r="14" spans="1:10">
      <c r="A14" s="169" t="str">
        <f>CONCATENATE("за ",'ВНЕСЕННЯ ІНФОРМАЦІЇ'!C4," навчальний семестр")</f>
        <v>за 2 навчальний семестр</v>
      </c>
      <c r="B14" s="169"/>
      <c r="C14" s="169"/>
      <c r="D14" s="1"/>
      <c r="E14" s="1"/>
      <c r="F14" s="23"/>
      <c r="G14" s="23"/>
      <c r="H14" s="1"/>
      <c r="J14" t="s">
        <v>81</v>
      </c>
    </row>
    <row r="15" spans="1:10">
      <c r="A15" s="21" t="s">
        <v>30</v>
      </c>
      <c r="B15" s="24"/>
      <c r="C15" s="25" t="str">
        <f>'ВНЕСЕННЯ ІНФОРМАЦІЇ'!C17</f>
        <v>ДЕ</v>
      </c>
      <c r="D15" s="26"/>
      <c r="E15" s="27" t="s">
        <v>31</v>
      </c>
      <c r="F15" s="28"/>
      <c r="G15" s="1"/>
      <c r="H15" s="29">
        <f>IF('ВНЕСЕННЯ ІНФОРМАЦІЇ'!C18="","",'ВНЕСЕННЯ ІНФОРМАЦІЇ'!C18)</f>
        <v>120</v>
      </c>
    </row>
    <row r="16" spans="1:10">
      <c r="A16" s="169" t="str">
        <f>IF('ВНЕСЕННЯ ІНФОРМАЦІЇ'!$C$17="ДІ","Голова ДЕК","Екзаменатор / викладач")</f>
        <v>Екзаменатор / викладач</v>
      </c>
      <c r="B16" s="169"/>
      <c r="C16" s="170" t="str">
        <f>IF('ВНЕСЕННЯ ІНФОРМАЦІЇ'!C7="","",'ВНЕСЕННЯ ІНФОРМАЦІЇ'!C7)</f>
        <v>Дорошенко Г.О.</v>
      </c>
      <c r="D16" s="170"/>
      <c r="E16" s="170"/>
      <c r="F16" s="170"/>
      <c r="G16" s="170"/>
      <c r="H16" s="170"/>
    </row>
    <row r="17" spans="1:9">
      <c r="A17" s="169" t="str">
        <f>IF('ВНЕСЕННЯ ІНФОРМАЦІЇ'!$C$17="ДІ","Члени ДЕК","Викладач")</f>
        <v>Викладач</v>
      </c>
      <c r="B17" s="169"/>
      <c r="C17" s="180" t="str">
        <f>CONCATENATE(IF('ВНЕСЕННЯ ІНФОРМАЦІЇ'!C8="","",'ВНЕСЕННЯ ІНФОРМАЦІЇ'!L9))</f>
        <v/>
      </c>
      <c r="D17" s="180"/>
      <c r="E17" s="180"/>
      <c r="F17" s="180"/>
      <c r="G17" s="180"/>
      <c r="H17" s="180"/>
    </row>
    <row r="18" spans="1:9">
      <c r="A18" s="181" t="s">
        <v>18</v>
      </c>
      <c r="B18" s="181" t="s">
        <v>19</v>
      </c>
      <c r="C18" s="181" t="s">
        <v>32</v>
      </c>
      <c r="D18" s="181" t="s">
        <v>22</v>
      </c>
      <c r="E18" s="181"/>
      <c r="F18" s="181"/>
      <c r="G18" s="181" t="s">
        <v>10</v>
      </c>
      <c r="H18" s="181" t="str">
        <f>IF('ВНЕСЕННЯ ІНФОРМАЦІЇ'!C17="ДІ","Підписи членів ДЕК","Підпис викладач")</f>
        <v>Підпис викладач</v>
      </c>
    </row>
    <row r="19" spans="1:9" ht="36.75">
      <c r="A19" s="181"/>
      <c r="B19" s="181"/>
      <c r="C19" s="181"/>
      <c r="D19" s="30" t="s">
        <v>25</v>
      </c>
      <c r="E19" s="31" t="s">
        <v>24</v>
      </c>
      <c r="F19" s="31" t="s">
        <v>26</v>
      </c>
      <c r="G19" s="181"/>
      <c r="H19" s="181"/>
    </row>
    <row r="20" spans="1:9">
      <c r="A20" s="58">
        <v>1</v>
      </c>
      <c r="B20" s="59" t="str">
        <f ca="1">IFERROR(INDIRECT(ADDRESS((I20+21),2,4,1,"ВНЕСЕННЯ ІНФОРМАЦІЇ")),"")</f>
        <v/>
      </c>
      <c r="C20" s="62" t="str">
        <f ca="1">IFERROR(INDIRECT(ADDRESS((I20+21),3,4,1,"ВНЕСЕННЯ ІНФОРМАЦІЇ")),"")</f>
        <v/>
      </c>
      <c r="D20" s="58" t="str">
        <f ca="1">IFERROR(INDIRECT(ADDRESS((I20+21),22,4,1,"ВНЕСЕННЯ ІНФОРМАЦІЇ")),"")</f>
        <v/>
      </c>
      <c r="E20" s="60" t="str">
        <f ca="1">IFERROR(INDIRECT(ADDRESS((I20+21),21,4,1,"ВНЕСЕННЯ ІНФОРМАЦІЇ")),"")</f>
        <v/>
      </c>
      <c r="F20" s="60" t="str">
        <f ca="1">IFERROR(INDIRECT(ADDRESS((I20+21),23,4,1,"ВНЕСЕННЯ ІНФОРМАЦІЇ")),"")</f>
        <v/>
      </c>
      <c r="G20" s="61" t="str">
        <f ca="1">IF(B20="","",$A$12)</f>
        <v/>
      </c>
      <c r="H20" s="36"/>
      <c r="I20" t="e">
        <f>MATCH(A20,'ВНЕСЕННЯ ІНФОРМАЦІЇ'!$AF$22:$AF$54,0)</f>
        <v>#N/A</v>
      </c>
    </row>
    <row r="21" spans="1:9">
      <c r="A21" s="58">
        <v>2</v>
      </c>
      <c r="B21" s="59" t="str">
        <f ca="1">IFERROR(INDIRECT(ADDRESS((I21+21),2,4,1,"ВНЕСЕННЯ ІНФОРМАЦІЇ")),"")</f>
        <v/>
      </c>
      <c r="C21" s="62" t="str">
        <f t="shared" ref="C21:C30" ca="1" si="0">IFERROR(INDIRECT(ADDRESS((I21+21),3,4,1,"ВНЕСЕННЯ ІНФОРМАЦІЇ")),"")</f>
        <v/>
      </c>
      <c r="D21" s="58" t="str">
        <f t="shared" ref="D21:D51" ca="1" si="1">IFERROR(INDIRECT(ADDRESS((I21+21),22,4,1,"ВНЕСЕННЯ ІНФОРМАЦІЇ")),"")</f>
        <v/>
      </c>
      <c r="E21" s="60" t="str">
        <f t="shared" ref="E21:E51" ca="1" si="2">IFERROR(INDIRECT(ADDRESS((I21+21),21,4,1,"ВНЕСЕННЯ ІНФОРМАЦІЇ")),"")</f>
        <v/>
      </c>
      <c r="F21" s="60" t="str">
        <f t="shared" ref="F21:F51" ca="1" si="3">IFERROR(INDIRECT(ADDRESS((I21+21),23,4,1,"ВНЕСЕННЯ ІНФОРМАЦІЇ")),"")</f>
        <v/>
      </c>
      <c r="G21" s="61" t="str">
        <f t="shared" ref="G21:G30" ca="1" si="4">IF(B21="","",$A$12)</f>
        <v/>
      </c>
      <c r="H21" s="36"/>
      <c r="I21" s="56" t="e">
        <f>MATCH(A21,'ВНЕСЕННЯ ІНФОРМАЦІЇ'!$AF$22:$AF$54,0)</f>
        <v>#N/A</v>
      </c>
    </row>
    <row r="22" spans="1:9">
      <c r="A22" s="58">
        <v>3</v>
      </c>
      <c r="B22" s="59" t="str">
        <f t="shared" ref="B22:B30" ca="1" si="5">IFERROR(INDIRECT(ADDRESS((I22+21),2,4,1,"ВНЕСЕННЯ ІНФОРМАЦІЇ")),"")</f>
        <v/>
      </c>
      <c r="C22" s="62" t="str">
        <f t="shared" ca="1" si="0"/>
        <v/>
      </c>
      <c r="D22" s="58" t="str">
        <f t="shared" ca="1" si="1"/>
        <v/>
      </c>
      <c r="E22" s="60" t="str">
        <f t="shared" ca="1" si="2"/>
        <v/>
      </c>
      <c r="F22" s="60" t="str">
        <f t="shared" ca="1" si="3"/>
        <v/>
      </c>
      <c r="G22" s="61" t="str">
        <f t="shared" ca="1" si="4"/>
        <v/>
      </c>
      <c r="H22" s="36"/>
      <c r="I22" s="56" t="e">
        <f>MATCH(A22,'ВНЕСЕННЯ ІНФОРМАЦІЇ'!$AF$22:$AF$54,0)</f>
        <v>#N/A</v>
      </c>
    </row>
    <row r="23" spans="1:9">
      <c r="A23" s="58">
        <v>4</v>
      </c>
      <c r="B23" s="59" t="str">
        <f t="shared" ca="1" si="5"/>
        <v/>
      </c>
      <c r="C23" s="62" t="str">
        <f t="shared" ca="1" si="0"/>
        <v/>
      </c>
      <c r="D23" s="58" t="str">
        <f t="shared" ca="1" si="1"/>
        <v/>
      </c>
      <c r="E23" s="60" t="str">
        <f t="shared" ca="1" si="2"/>
        <v/>
      </c>
      <c r="F23" s="60" t="str">
        <f t="shared" ca="1" si="3"/>
        <v/>
      </c>
      <c r="G23" s="61" t="str">
        <f t="shared" ca="1" si="4"/>
        <v/>
      </c>
      <c r="H23" s="36"/>
      <c r="I23" s="56" t="e">
        <f>MATCH(A23,'ВНЕСЕННЯ ІНФОРМАЦІЇ'!$AF$22:$AF$54,0)</f>
        <v>#N/A</v>
      </c>
    </row>
    <row r="24" spans="1:9">
      <c r="A24" s="58">
        <v>5</v>
      </c>
      <c r="B24" s="59" t="str">
        <f t="shared" ca="1" si="5"/>
        <v/>
      </c>
      <c r="C24" s="62" t="str">
        <f t="shared" ca="1" si="0"/>
        <v/>
      </c>
      <c r="D24" s="58" t="str">
        <f t="shared" ca="1" si="1"/>
        <v/>
      </c>
      <c r="E24" s="60" t="str">
        <f t="shared" ca="1" si="2"/>
        <v/>
      </c>
      <c r="F24" s="60" t="str">
        <f t="shared" ca="1" si="3"/>
        <v/>
      </c>
      <c r="G24" s="61" t="str">
        <f t="shared" ca="1" si="4"/>
        <v/>
      </c>
      <c r="H24" s="36"/>
      <c r="I24" s="56" t="e">
        <f>MATCH(A24,'ВНЕСЕННЯ ІНФОРМАЦІЇ'!$AF$22:$AF$54,0)</f>
        <v>#N/A</v>
      </c>
    </row>
    <row r="25" spans="1:9">
      <c r="A25" s="58">
        <v>6</v>
      </c>
      <c r="B25" s="59" t="str">
        <f t="shared" ca="1" si="5"/>
        <v/>
      </c>
      <c r="C25" s="62" t="str">
        <f t="shared" ca="1" si="0"/>
        <v/>
      </c>
      <c r="D25" s="58" t="str">
        <f t="shared" ca="1" si="1"/>
        <v/>
      </c>
      <c r="E25" s="60" t="str">
        <f t="shared" ca="1" si="2"/>
        <v/>
      </c>
      <c r="F25" s="60" t="str">
        <f t="shared" ca="1" si="3"/>
        <v/>
      </c>
      <c r="G25" s="61" t="str">
        <f t="shared" ca="1" si="4"/>
        <v/>
      </c>
      <c r="H25" s="36"/>
      <c r="I25" s="56" t="e">
        <f>MATCH(A25,'ВНЕСЕННЯ ІНФОРМАЦІЇ'!$AF$22:$AF$54,0)</f>
        <v>#N/A</v>
      </c>
    </row>
    <row r="26" spans="1:9">
      <c r="A26" s="58">
        <v>7</v>
      </c>
      <c r="B26" s="59" t="str">
        <f t="shared" ca="1" si="5"/>
        <v/>
      </c>
      <c r="C26" s="62" t="str">
        <f t="shared" ca="1" si="0"/>
        <v/>
      </c>
      <c r="D26" s="58" t="str">
        <f t="shared" ca="1" si="1"/>
        <v/>
      </c>
      <c r="E26" s="60" t="str">
        <f t="shared" ca="1" si="2"/>
        <v/>
      </c>
      <c r="F26" s="60" t="str">
        <f t="shared" ca="1" si="3"/>
        <v/>
      </c>
      <c r="G26" s="61" t="str">
        <f t="shared" ca="1" si="4"/>
        <v/>
      </c>
      <c r="H26" s="36"/>
      <c r="I26" s="56" t="e">
        <f>MATCH(A26,'ВНЕСЕННЯ ІНФОРМАЦІЇ'!$AF$22:$AF$54,0)</f>
        <v>#N/A</v>
      </c>
    </row>
    <row r="27" spans="1:9">
      <c r="A27" s="58">
        <v>8</v>
      </c>
      <c r="B27" s="59" t="str">
        <f t="shared" ca="1" si="5"/>
        <v/>
      </c>
      <c r="C27" s="62" t="str">
        <f t="shared" ca="1" si="0"/>
        <v/>
      </c>
      <c r="D27" s="58" t="str">
        <f t="shared" ca="1" si="1"/>
        <v/>
      </c>
      <c r="E27" s="60" t="str">
        <f t="shared" ca="1" si="2"/>
        <v/>
      </c>
      <c r="F27" s="60" t="str">
        <f t="shared" ca="1" si="3"/>
        <v/>
      </c>
      <c r="G27" s="61" t="str">
        <f t="shared" ca="1" si="4"/>
        <v/>
      </c>
      <c r="H27" s="36"/>
      <c r="I27" s="56" t="e">
        <f>MATCH(A27,'ВНЕСЕННЯ ІНФОРМАЦІЇ'!$AF$22:$AF$54,0)</f>
        <v>#N/A</v>
      </c>
    </row>
    <row r="28" spans="1:9">
      <c r="A28" s="58">
        <v>9</v>
      </c>
      <c r="B28" s="59" t="str">
        <f t="shared" ca="1" si="5"/>
        <v/>
      </c>
      <c r="C28" s="62" t="str">
        <f t="shared" ca="1" si="0"/>
        <v/>
      </c>
      <c r="D28" s="58" t="str">
        <f t="shared" ca="1" si="1"/>
        <v/>
      </c>
      <c r="E28" s="60" t="str">
        <f t="shared" ca="1" si="2"/>
        <v/>
      </c>
      <c r="F28" s="60" t="str">
        <f t="shared" ca="1" si="3"/>
        <v/>
      </c>
      <c r="G28" s="61" t="str">
        <f t="shared" ca="1" si="4"/>
        <v/>
      </c>
      <c r="H28" s="36"/>
      <c r="I28" s="56" t="e">
        <f>MATCH(A28,'ВНЕСЕННЯ ІНФОРМАЦІЇ'!$AF$22:$AF$54,0)</f>
        <v>#N/A</v>
      </c>
    </row>
    <row r="29" spans="1:9">
      <c r="A29" s="58">
        <v>10</v>
      </c>
      <c r="B29" s="59" t="str">
        <f t="shared" ca="1" si="5"/>
        <v/>
      </c>
      <c r="C29" s="62" t="str">
        <f t="shared" ca="1" si="0"/>
        <v/>
      </c>
      <c r="D29" s="58" t="str">
        <f t="shared" ca="1" si="1"/>
        <v/>
      </c>
      <c r="E29" s="60" t="str">
        <f t="shared" ca="1" si="2"/>
        <v/>
      </c>
      <c r="F29" s="60" t="str">
        <f t="shared" ca="1" si="3"/>
        <v/>
      </c>
      <c r="G29" s="61" t="str">
        <f t="shared" ca="1" si="4"/>
        <v/>
      </c>
      <c r="H29" s="36"/>
      <c r="I29" s="56" t="e">
        <f>MATCH(A29,'ВНЕСЕННЯ ІНФОРМАЦІЇ'!$AF$22:$AF$54,0)</f>
        <v>#N/A</v>
      </c>
    </row>
    <row r="30" spans="1:9">
      <c r="A30" s="58">
        <v>11</v>
      </c>
      <c r="B30" s="59" t="str">
        <f t="shared" ca="1" si="5"/>
        <v/>
      </c>
      <c r="C30" s="62" t="str">
        <f t="shared" ca="1" si="0"/>
        <v/>
      </c>
      <c r="D30" s="58" t="str">
        <f t="shared" ca="1" si="1"/>
        <v/>
      </c>
      <c r="E30" s="60" t="str">
        <f t="shared" ca="1" si="2"/>
        <v/>
      </c>
      <c r="F30" s="60" t="str">
        <f t="shared" ca="1" si="3"/>
        <v/>
      </c>
      <c r="G30" s="61" t="str">
        <f t="shared" ca="1" si="4"/>
        <v/>
      </c>
      <c r="H30" s="36"/>
      <c r="I30" s="56" t="e">
        <f>MATCH(A30,'ВНЕСЕННЯ ІНФОРМАЦІЇ'!$AF$22:$AF$54,0)</f>
        <v>#N/A</v>
      </c>
    </row>
    <row r="31" spans="1:9">
      <c r="A31" s="58">
        <v>12</v>
      </c>
      <c r="B31" s="59" t="str">
        <f t="shared" ref="B31:B51" ca="1" si="6">IFERROR(INDIRECT(ADDRESS((I31+21),2,4,1,"ВНЕСЕННЯ ІНФОРМАЦІЇ")),"")</f>
        <v/>
      </c>
      <c r="C31" s="62" t="str">
        <f t="shared" ref="C31:C51" ca="1" si="7">IFERROR(INDIRECT(ADDRESS((I31+21),3,4,1,"ВНЕСЕННЯ ІНФОРМАЦІЇ")),"")</f>
        <v/>
      </c>
      <c r="D31" s="58" t="str">
        <f t="shared" ca="1" si="1"/>
        <v/>
      </c>
      <c r="E31" s="60" t="str">
        <f t="shared" ca="1" si="2"/>
        <v/>
      </c>
      <c r="F31" s="60" t="str">
        <f t="shared" ca="1" si="3"/>
        <v/>
      </c>
      <c r="G31" s="61" t="str">
        <f t="shared" ref="G31:G51" ca="1" si="8">IF(B31="","",$A$12)</f>
        <v/>
      </c>
      <c r="H31" s="36"/>
      <c r="I31" s="56" t="e">
        <f>MATCH(A31,'ВНЕСЕННЯ ІНФОРМАЦІЇ'!$AF$22:$AF$54,0)</f>
        <v>#N/A</v>
      </c>
    </row>
    <row r="32" spans="1:9">
      <c r="A32" s="58">
        <v>13</v>
      </c>
      <c r="B32" s="59" t="str">
        <f t="shared" ca="1" si="6"/>
        <v/>
      </c>
      <c r="C32" s="62" t="str">
        <f t="shared" ca="1" si="7"/>
        <v/>
      </c>
      <c r="D32" s="58" t="str">
        <f t="shared" ca="1" si="1"/>
        <v/>
      </c>
      <c r="E32" s="60" t="str">
        <f t="shared" ca="1" si="2"/>
        <v/>
      </c>
      <c r="F32" s="60" t="str">
        <f t="shared" ca="1" si="3"/>
        <v/>
      </c>
      <c r="G32" s="61" t="str">
        <f t="shared" ca="1" si="8"/>
        <v/>
      </c>
      <c r="H32" s="36"/>
      <c r="I32" s="56" t="e">
        <f>MATCH(A32,'ВНЕСЕННЯ ІНФОРМАЦІЇ'!$AF$22:$AF$54,0)</f>
        <v>#N/A</v>
      </c>
    </row>
    <row r="33" spans="1:9">
      <c r="A33" s="58">
        <v>14</v>
      </c>
      <c r="B33" s="59" t="str">
        <f t="shared" ca="1" si="6"/>
        <v/>
      </c>
      <c r="C33" s="62" t="str">
        <f t="shared" ca="1" si="7"/>
        <v/>
      </c>
      <c r="D33" s="58" t="str">
        <f t="shared" ca="1" si="1"/>
        <v/>
      </c>
      <c r="E33" s="60" t="str">
        <f t="shared" ca="1" si="2"/>
        <v/>
      </c>
      <c r="F33" s="60" t="str">
        <f t="shared" ca="1" si="3"/>
        <v/>
      </c>
      <c r="G33" s="61" t="str">
        <f t="shared" ca="1" si="8"/>
        <v/>
      </c>
      <c r="H33" s="36"/>
      <c r="I33" s="56" t="e">
        <f>MATCH(A33,'ВНЕСЕННЯ ІНФОРМАЦІЇ'!$AF$22:$AF$54,0)</f>
        <v>#N/A</v>
      </c>
    </row>
    <row r="34" spans="1:9">
      <c r="A34" s="58">
        <v>15</v>
      </c>
      <c r="B34" s="59" t="str">
        <f t="shared" ca="1" si="6"/>
        <v/>
      </c>
      <c r="C34" s="62" t="str">
        <f t="shared" ca="1" si="7"/>
        <v/>
      </c>
      <c r="D34" s="58" t="str">
        <f t="shared" ca="1" si="1"/>
        <v/>
      </c>
      <c r="E34" s="60" t="str">
        <f t="shared" ca="1" si="2"/>
        <v/>
      </c>
      <c r="F34" s="60" t="str">
        <f t="shared" ca="1" si="3"/>
        <v/>
      </c>
      <c r="G34" s="61" t="str">
        <f t="shared" ca="1" si="8"/>
        <v/>
      </c>
      <c r="H34" s="36"/>
      <c r="I34" s="56" t="e">
        <f>MATCH(A34,'ВНЕСЕННЯ ІНФОРМАЦІЇ'!$AF$22:$AF$54,0)</f>
        <v>#N/A</v>
      </c>
    </row>
    <row r="35" spans="1:9">
      <c r="A35" s="58">
        <v>16</v>
      </c>
      <c r="B35" s="59" t="str">
        <f t="shared" ca="1" si="6"/>
        <v/>
      </c>
      <c r="C35" s="62" t="str">
        <f t="shared" ca="1" si="7"/>
        <v/>
      </c>
      <c r="D35" s="58" t="str">
        <f t="shared" ca="1" si="1"/>
        <v/>
      </c>
      <c r="E35" s="60" t="str">
        <f t="shared" ca="1" si="2"/>
        <v/>
      </c>
      <c r="F35" s="60" t="str">
        <f t="shared" ca="1" si="3"/>
        <v/>
      </c>
      <c r="G35" s="61" t="str">
        <f t="shared" ca="1" si="8"/>
        <v/>
      </c>
      <c r="H35" s="36"/>
      <c r="I35" s="56" t="e">
        <f>MATCH(A35,'ВНЕСЕННЯ ІНФОРМАЦІЇ'!$AF$22:$AF$54,0)</f>
        <v>#N/A</v>
      </c>
    </row>
    <row r="36" spans="1:9">
      <c r="A36" s="58">
        <v>17</v>
      </c>
      <c r="B36" s="59" t="str">
        <f t="shared" ca="1" si="6"/>
        <v/>
      </c>
      <c r="C36" s="62" t="str">
        <f t="shared" ca="1" si="7"/>
        <v/>
      </c>
      <c r="D36" s="58" t="str">
        <f t="shared" ca="1" si="1"/>
        <v/>
      </c>
      <c r="E36" s="60" t="str">
        <f t="shared" ca="1" si="2"/>
        <v/>
      </c>
      <c r="F36" s="60" t="str">
        <f t="shared" ca="1" si="3"/>
        <v/>
      </c>
      <c r="G36" s="61" t="str">
        <f t="shared" ca="1" si="8"/>
        <v/>
      </c>
      <c r="H36" s="36"/>
      <c r="I36" s="56" t="e">
        <f>MATCH(A36,'ВНЕСЕННЯ ІНФОРМАЦІЇ'!$AF$22:$AF$54,0)</f>
        <v>#N/A</v>
      </c>
    </row>
    <row r="37" spans="1:9">
      <c r="A37" s="58">
        <v>18</v>
      </c>
      <c r="B37" s="59" t="str">
        <f t="shared" ca="1" si="6"/>
        <v/>
      </c>
      <c r="C37" s="62" t="str">
        <f t="shared" ca="1" si="7"/>
        <v/>
      </c>
      <c r="D37" s="58" t="str">
        <f t="shared" ca="1" si="1"/>
        <v/>
      </c>
      <c r="E37" s="60" t="str">
        <f t="shared" ca="1" si="2"/>
        <v/>
      </c>
      <c r="F37" s="60" t="str">
        <f t="shared" ca="1" si="3"/>
        <v/>
      </c>
      <c r="G37" s="61" t="str">
        <f t="shared" ca="1" si="8"/>
        <v/>
      </c>
      <c r="H37" s="36"/>
      <c r="I37" s="56" t="e">
        <f>MATCH(A37,'ВНЕСЕННЯ ІНФОРМАЦІЇ'!$AF$22:$AF$54,0)</f>
        <v>#N/A</v>
      </c>
    </row>
    <row r="38" spans="1:9">
      <c r="A38" s="58">
        <v>19</v>
      </c>
      <c r="B38" s="59" t="str">
        <f t="shared" ca="1" si="6"/>
        <v/>
      </c>
      <c r="C38" s="62" t="str">
        <f t="shared" ca="1" si="7"/>
        <v/>
      </c>
      <c r="D38" s="58" t="str">
        <f t="shared" ca="1" si="1"/>
        <v/>
      </c>
      <c r="E38" s="60" t="str">
        <f t="shared" ca="1" si="2"/>
        <v/>
      </c>
      <c r="F38" s="60" t="str">
        <f t="shared" ca="1" si="3"/>
        <v/>
      </c>
      <c r="G38" s="61" t="str">
        <f t="shared" ca="1" si="8"/>
        <v/>
      </c>
      <c r="H38" s="36"/>
      <c r="I38" s="56" t="e">
        <f>MATCH(A38,'ВНЕСЕННЯ ІНФОРМАЦІЇ'!$AF$22:$AF$54,0)</f>
        <v>#N/A</v>
      </c>
    </row>
    <row r="39" spans="1:9">
      <c r="A39" s="58">
        <v>20</v>
      </c>
      <c r="B39" s="59" t="str">
        <f t="shared" ca="1" si="6"/>
        <v/>
      </c>
      <c r="C39" s="62" t="str">
        <f t="shared" ca="1" si="7"/>
        <v/>
      </c>
      <c r="D39" s="58" t="str">
        <f t="shared" ca="1" si="1"/>
        <v/>
      </c>
      <c r="E39" s="60" t="str">
        <f t="shared" ca="1" si="2"/>
        <v/>
      </c>
      <c r="F39" s="60" t="str">
        <f t="shared" ca="1" si="3"/>
        <v/>
      </c>
      <c r="G39" s="61" t="str">
        <f t="shared" ca="1" si="8"/>
        <v/>
      </c>
      <c r="H39" s="36"/>
      <c r="I39" s="56" t="e">
        <f>MATCH(A39,'ВНЕСЕННЯ ІНФОРМАЦІЇ'!$AF$22:$AF$54,0)</f>
        <v>#N/A</v>
      </c>
    </row>
    <row r="40" spans="1:9">
      <c r="A40" s="58">
        <v>21</v>
      </c>
      <c r="B40" s="59" t="str">
        <f t="shared" ca="1" si="6"/>
        <v/>
      </c>
      <c r="C40" s="62" t="str">
        <f t="shared" ca="1" si="7"/>
        <v/>
      </c>
      <c r="D40" s="58" t="str">
        <f t="shared" ca="1" si="1"/>
        <v/>
      </c>
      <c r="E40" s="60" t="str">
        <f t="shared" ca="1" si="2"/>
        <v/>
      </c>
      <c r="F40" s="60" t="str">
        <f t="shared" ca="1" si="3"/>
        <v/>
      </c>
      <c r="G40" s="61" t="str">
        <f t="shared" ca="1" si="8"/>
        <v/>
      </c>
      <c r="H40" s="36"/>
      <c r="I40" s="56" t="e">
        <f>MATCH(A40,'ВНЕСЕННЯ ІНФОРМАЦІЇ'!$AF$22:$AF$54,0)</f>
        <v>#N/A</v>
      </c>
    </row>
    <row r="41" spans="1:9">
      <c r="A41" s="58">
        <v>22</v>
      </c>
      <c r="B41" s="59" t="str">
        <f t="shared" ca="1" si="6"/>
        <v/>
      </c>
      <c r="C41" s="62" t="str">
        <f t="shared" ca="1" si="7"/>
        <v/>
      </c>
      <c r="D41" s="58" t="str">
        <f t="shared" ca="1" si="1"/>
        <v/>
      </c>
      <c r="E41" s="60" t="str">
        <f t="shared" ca="1" si="2"/>
        <v/>
      </c>
      <c r="F41" s="60" t="str">
        <f t="shared" ca="1" si="3"/>
        <v/>
      </c>
      <c r="G41" s="61" t="str">
        <f t="shared" ca="1" si="8"/>
        <v/>
      </c>
      <c r="H41" s="36"/>
      <c r="I41" s="56" t="e">
        <f>MATCH(A41,'ВНЕСЕННЯ ІНФОРМАЦІЇ'!$AF$22:$AF$54,0)</f>
        <v>#N/A</v>
      </c>
    </row>
    <row r="42" spans="1:9">
      <c r="A42" s="58">
        <v>23</v>
      </c>
      <c r="B42" s="59" t="str">
        <f t="shared" ca="1" si="6"/>
        <v/>
      </c>
      <c r="C42" s="62" t="str">
        <f t="shared" ca="1" si="7"/>
        <v/>
      </c>
      <c r="D42" s="58" t="str">
        <f t="shared" ca="1" si="1"/>
        <v/>
      </c>
      <c r="E42" s="60" t="str">
        <f t="shared" ca="1" si="2"/>
        <v/>
      </c>
      <c r="F42" s="60" t="str">
        <f t="shared" ca="1" si="3"/>
        <v/>
      </c>
      <c r="G42" s="61" t="str">
        <f t="shared" ca="1" si="8"/>
        <v/>
      </c>
      <c r="H42" s="36"/>
      <c r="I42" s="56" t="e">
        <f>MATCH(A42,'ВНЕСЕННЯ ІНФОРМАЦІЇ'!$AF$22:$AF$54,0)</f>
        <v>#N/A</v>
      </c>
    </row>
    <row r="43" spans="1:9">
      <c r="A43" s="58">
        <v>24</v>
      </c>
      <c r="B43" s="59" t="str">
        <f t="shared" ca="1" si="6"/>
        <v/>
      </c>
      <c r="C43" s="62" t="str">
        <f t="shared" ca="1" si="7"/>
        <v/>
      </c>
      <c r="D43" s="58" t="str">
        <f t="shared" ca="1" si="1"/>
        <v/>
      </c>
      <c r="E43" s="60" t="str">
        <f t="shared" ca="1" si="2"/>
        <v/>
      </c>
      <c r="F43" s="60" t="str">
        <f t="shared" ca="1" si="3"/>
        <v/>
      </c>
      <c r="G43" s="61" t="str">
        <f t="shared" ca="1" si="8"/>
        <v/>
      </c>
      <c r="H43" s="36"/>
      <c r="I43" s="56" t="e">
        <f>MATCH(A43,'ВНЕСЕННЯ ІНФОРМАЦІЇ'!$AF$22:$AF$54,0)</f>
        <v>#N/A</v>
      </c>
    </row>
    <row r="44" spans="1:9">
      <c r="A44" s="58">
        <v>25</v>
      </c>
      <c r="B44" s="59" t="str">
        <f t="shared" ca="1" si="6"/>
        <v/>
      </c>
      <c r="C44" s="62" t="str">
        <f t="shared" ca="1" si="7"/>
        <v/>
      </c>
      <c r="D44" s="58" t="str">
        <f t="shared" ca="1" si="1"/>
        <v/>
      </c>
      <c r="E44" s="60" t="str">
        <f t="shared" ca="1" si="2"/>
        <v/>
      </c>
      <c r="F44" s="60" t="str">
        <f t="shared" ca="1" si="3"/>
        <v/>
      </c>
      <c r="G44" s="61" t="str">
        <f t="shared" ca="1" si="8"/>
        <v/>
      </c>
      <c r="H44" s="36"/>
      <c r="I44" s="56" t="e">
        <f>MATCH(A44,'ВНЕСЕННЯ ІНФОРМАЦІЇ'!$AF$22:$AF$54,0)</f>
        <v>#N/A</v>
      </c>
    </row>
    <row r="45" spans="1:9">
      <c r="A45" s="58">
        <v>26</v>
      </c>
      <c r="B45" s="59" t="str">
        <f t="shared" ca="1" si="6"/>
        <v/>
      </c>
      <c r="C45" s="62" t="str">
        <f t="shared" ca="1" si="7"/>
        <v/>
      </c>
      <c r="D45" s="58" t="str">
        <f t="shared" ca="1" si="1"/>
        <v/>
      </c>
      <c r="E45" s="60" t="str">
        <f t="shared" ca="1" si="2"/>
        <v/>
      </c>
      <c r="F45" s="60" t="str">
        <f t="shared" ca="1" si="3"/>
        <v/>
      </c>
      <c r="G45" s="61" t="str">
        <f t="shared" ca="1" si="8"/>
        <v/>
      </c>
      <c r="H45" s="36"/>
      <c r="I45" s="56" t="e">
        <f>MATCH(A45,'ВНЕСЕННЯ ІНФОРМАЦІЇ'!$AF$22:$AF$54,0)</f>
        <v>#N/A</v>
      </c>
    </row>
    <row r="46" spans="1:9">
      <c r="A46" s="58">
        <v>27</v>
      </c>
      <c r="B46" s="59" t="str">
        <f t="shared" ca="1" si="6"/>
        <v/>
      </c>
      <c r="C46" s="62" t="str">
        <f t="shared" ca="1" si="7"/>
        <v/>
      </c>
      <c r="D46" s="58" t="str">
        <f t="shared" ca="1" si="1"/>
        <v/>
      </c>
      <c r="E46" s="60" t="str">
        <f t="shared" ca="1" si="2"/>
        <v/>
      </c>
      <c r="F46" s="60" t="str">
        <f t="shared" ca="1" si="3"/>
        <v/>
      </c>
      <c r="G46" s="61" t="str">
        <f t="shared" ca="1" si="8"/>
        <v/>
      </c>
      <c r="H46" s="36"/>
      <c r="I46" s="56" t="e">
        <f>MATCH(A46,'ВНЕСЕННЯ ІНФОРМАЦІЇ'!$AF$22:$AF$54,0)</f>
        <v>#N/A</v>
      </c>
    </row>
    <row r="47" spans="1:9">
      <c r="A47" s="58">
        <v>28</v>
      </c>
      <c r="B47" s="59" t="str">
        <f t="shared" ca="1" si="6"/>
        <v/>
      </c>
      <c r="C47" s="62" t="str">
        <f t="shared" ca="1" si="7"/>
        <v/>
      </c>
      <c r="D47" s="58" t="str">
        <f t="shared" ca="1" si="1"/>
        <v/>
      </c>
      <c r="E47" s="60" t="str">
        <f t="shared" ca="1" si="2"/>
        <v/>
      </c>
      <c r="F47" s="60" t="str">
        <f t="shared" ca="1" si="3"/>
        <v/>
      </c>
      <c r="G47" s="61" t="str">
        <f t="shared" ca="1" si="8"/>
        <v/>
      </c>
      <c r="H47" s="36"/>
      <c r="I47" s="56" t="e">
        <f>MATCH(A47,'ВНЕСЕННЯ ІНФОРМАЦІЇ'!$AF$22:$AF$54,0)</f>
        <v>#N/A</v>
      </c>
    </row>
    <row r="48" spans="1:9">
      <c r="A48" s="58">
        <v>29</v>
      </c>
      <c r="B48" s="59" t="str">
        <f t="shared" ca="1" si="6"/>
        <v/>
      </c>
      <c r="C48" s="62" t="str">
        <f t="shared" ca="1" si="7"/>
        <v/>
      </c>
      <c r="D48" s="58" t="str">
        <f t="shared" ca="1" si="1"/>
        <v/>
      </c>
      <c r="E48" s="60" t="str">
        <f t="shared" ca="1" si="2"/>
        <v/>
      </c>
      <c r="F48" s="60" t="str">
        <f t="shared" ca="1" si="3"/>
        <v/>
      </c>
      <c r="G48" s="61" t="str">
        <f t="shared" ca="1" si="8"/>
        <v/>
      </c>
      <c r="H48" s="36"/>
      <c r="I48" s="56" t="e">
        <f>MATCH(A48,'ВНЕСЕННЯ ІНФОРМАЦІЇ'!$AF$22:$AF$54,0)</f>
        <v>#N/A</v>
      </c>
    </row>
    <row r="49" spans="1:9">
      <c r="A49" s="58">
        <v>30</v>
      </c>
      <c r="B49" s="59" t="str">
        <f t="shared" ca="1" si="6"/>
        <v/>
      </c>
      <c r="C49" s="62" t="str">
        <f t="shared" ca="1" si="7"/>
        <v/>
      </c>
      <c r="D49" s="58" t="str">
        <f t="shared" ca="1" si="1"/>
        <v/>
      </c>
      <c r="E49" s="60" t="str">
        <f t="shared" ca="1" si="2"/>
        <v/>
      </c>
      <c r="F49" s="60" t="str">
        <f t="shared" ca="1" si="3"/>
        <v/>
      </c>
      <c r="G49" s="61" t="str">
        <f t="shared" ca="1" si="8"/>
        <v/>
      </c>
      <c r="H49" s="36"/>
      <c r="I49" s="56" t="e">
        <f>MATCH(A49,'ВНЕСЕННЯ ІНФОРМАЦІЇ'!$AF$22:$AF$54,0)</f>
        <v>#N/A</v>
      </c>
    </row>
    <row r="50" spans="1:9">
      <c r="A50" s="58">
        <v>31</v>
      </c>
      <c r="B50" s="59" t="str">
        <f t="shared" ca="1" si="6"/>
        <v/>
      </c>
      <c r="C50" s="62" t="str">
        <f t="shared" ca="1" si="7"/>
        <v/>
      </c>
      <c r="D50" s="58" t="str">
        <f t="shared" ca="1" si="1"/>
        <v/>
      </c>
      <c r="E50" s="60" t="str">
        <f t="shared" ca="1" si="2"/>
        <v/>
      </c>
      <c r="F50" s="60" t="str">
        <f t="shared" ca="1" si="3"/>
        <v/>
      </c>
      <c r="G50" s="61" t="str">
        <f t="shared" ca="1" si="8"/>
        <v/>
      </c>
      <c r="H50" s="36"/>
      <c r="I50" s="56" t="e">
        <f>MATCH(A50,'ВНЕСЕННЯ ІНФОРМАЦІЇ'!$AF$22:$AF$54,0)</f>
        <v>#N/A</v>
      </c>
    </row>
    <row r="51" spans="1:9">
      <c r="A51" s="58">
        <v>32</v>
      </c>
      <c r="B51" s="59" t="str">
        <f t="shared" ca="1" si="6"/>
        <v/>
      </c>
      <c r="C51" s="62" t="str">
        <f t="shared" ca="1" si="7"/>
        <v/>
      </c>
      <c r="D51" s="58" t="str">
        <f t="shared" ca="1" si="1"/>
        <v/>
      </c>
      <c r="E51" s="60" t="str">
        <f t="shared" ca="1" si="2"/>
        <v/>
      </c>
      <c r="F51" s="60" t="str">
        <f t="shared" ca="1" si="3"/>
        <v/>
      </c>
      <c r="G51" s="61" t="str">
        <f t="shared" ca="1" si="8"/>
        <v/>
      </c>
      <c r="H51" s="36"/>
      <c r="I51" s="56" t="e">
        <f>MATCH(A51,'ВНЕСЕННЯ ІНФОРМАЦІЇ'!$AF$22:$AF$54,0)</f>
        <v>#N/A</v>
      </c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37" t="s">
        <v>35</v>
      </c>
      <c r="B53" s="1"/>
      <c r="C53" s="38"/>
      <c r="D53" s="39"/>
      <c r="E53" s="39"/>
      <c r="F53" s="1"/>
      <c r="G53" s="37" t="str">
        <f>'ВНЕСЕННЯ ІНФОРМАЦІЇ'!C2</f>
        <v>Михайло БРІЛЬ</v>
      </c>
      <c r="H53" s="1"/>
    </row>
    <row r="54" spans="1:9">
      <c r="A54" s="37"/>
      <c r="B54" s="1"/>
      <c r="C54" s="38"/>
      <c r="D54" s="38"/>
      <c r="E54" s="38"/>
      <c r="F54" s="1"/>
      <c r="G54" s="37"/>
      <c r="H54" s="1"/>
    </row>
    <row r="55" spans="1:9">
      <c r="A55" s="37"/>
      <c r="B55" s="182" t="s">
        <v>37</v>
      </c>
      <c r="C55" s="182"/>
      <c r="D55" s="182"/>
      <c r="E55" s="182"/>
      <c r="F55" s="182"/>
      <c r="G55" s="182"/>
      <c r="H55" s="182"/>
    </row>
    <row r="56" spans="1:9">
      <c r="A56" s="37"/>
      <c r="B56" s="1"/>
      <c r="C56" s="38"/>
      <c r="D56" s="38"/>
      <c r="E56" s="38"/>
      <c r="F56" s="1"/>
      <c r="G56" s="37"/>
      <c r="H56" s="1"/>
    </row>
    <row r="57" spans="1:9">
      <c r="A57" s="37"/>
      <c r="B57" s="179" t="s">
        <v>38</v>
      </c>
      <c r="C57" s="179" t="s">
        <v>39</v>
      </c>
      <c r="D57" s="179"/>
      <c r="E57" s="179" t="s">
        <v>40</v>
      </c>
      <c r="F57" s="179"/>
      <c r="G57" s="179"/>
      <c r="H57" s="179"/>
    </row>
    <row r="58" spans="1:9" ht="24">
      <c r="A58" s="37"/>
      <c r="B58" s="179"/>
      <c r="C58" s="183"/>
      <c r="D58" s="183"/>
      <c r="E58" s="179" t="s">
        <v>41</v>
      </c>
      <c r="F58" s="179"/>
      <c r="G58" s="179"/>
      <c r="H58" s="75" t="s">
        <v>42</v>
      </c>
    </row>
    <row r="59" spans="1:9">
      <c r="A59" s="37"/>
      <c r="B59" s="76">
        <f ca="1">COUNTIF(E20:E51,"&gt;89")</f>
        <v>0</v>
      </c>
      <c r="C59" s="77" t="s">
        <v>66</v>
      </c>
      <c r="D59" s="78" t="s">
        <v>43</v>
      </c>
      <c r="E59" s="178" t="s">
        <v>44</v>
      </c>
      <c r="F59" s="179"/>
      <c r="G59" s="179"/>
      <c r="H59" s="179" t="s">
        <v>45</v>
      </c>
    </row>
    <row r="60" spans="1:9">
      <c r="A60" s="37"/>
      <c r="B60" s="76">
        <f ca="1">COUNTIF(E20:E51,"&lt;=89")-COUNTIF(E20:E51,"&lt;82")</f>
        <v>0</v>
      </c>
      <c r="C60" s="77" t="s">
        <v>57</v>
      </c>
      <c r="D60" s="78" t="s">
        <v>46</v>
      </c>
      <c r="E60" s="178" t="s">
        <v>47</v>
      </c>
      <c r="F60" s="179"/>
      <c r="G60" s="179"/>
      <c r="H60" s="179"/>
    </row>
    <row r="61" spans="1:9">
      <c r="A61" s="37"/>
      <c r="B61" s="76">
        <f ca="1">COUNTIF(E20:E51,"&lt;=81")-COUNTIF(E20:E51,"&lt;74")</f>
        <v>0</v>
      </c>
      <c r="C61" s="77" t="s">
        <v>58</v>
      </c>
      <c r="D61" s="78" t="s">
        <v>48</v>
      </c>
      <c r="E61" s="178"/>
      <c r="F61" s="179"/>
      <c r="G61" s="179"/>
      <c r="H61" s="179"/>
    </row>
    <row r="62" spans="1:9">
      <c r="A62" s="37"/>
      <c r="B62" s="76">
        <f ca="1">COUNTIF(E20:E51,"&lt;=73")-COUNTIF(E20:E51,"&lt;64")</f>
        <v>0</v>
      </c>
      <c r="C62" s="77" t="s">
        <v>59</v>
      </c>
      <c r="D62" s="78" t="s">
        <v>49</v>
      </c>
      <c r="E62" s="178" t="s">
        <v>50</v>
      </c>
      <c r="F62" s="179"/>
      <c r="G62" s="179"/>
      <c r="H62" s="179"/>
    </row>
    <row r="63" spans="1:9">
      <c r="A63" s="37"/>
      <c r="B63" s="76">
        <f ca="1">COUNTIF(E20:E51,"&lt;=63")-COUNTIF(E20:E51,"&lt;60")</f>
        <v>0</v>
      </c>
      <c r="C63" s="77" t="s">
        <v>60</v>
      </c>
      <c r="D63" s="78" t="s">
        <v>51</v>
      </c>
      <c r="E63" s="178"/>
      <c r="F63" s="179"/>
      <c r="G63" s="179"/>
      <c r="H63" s="179"/>
    </row>
    <row r="64" spans="1:9">
      <c r="A64" s="37"/>
      <c r="B64" s="76">
        <f ca="1">COUNTIF(E20:E51,"&lt;=59")-COUNTIF(E20:E51,"&lt;40")</f>
        <v>0</v>
      </c>
      <c r="C64" s="77" t="s">
        <v>61</v>
      </c>
      <c r="D64" s="78" t="s">
        <v>67</v>
      </c>
      <c r="E64" s="178" t="s">
        <v>52</v>
      </c>
      <c r="F64" s="179"/>
      <c r="G64" s="179"/>
      <c r="H64" s="179" t="s">
        <v>53</v>
      </c>
    </row>
    <row r="65" spans="1:8">
      <c r="A65" s="37"/>
      <c r="B65" s="76">
        <f ca="1">COUNTIFS(E20:E51,"&lt;=39",B20:B51,"&gt; ")</f>
        <v>0</v>
      </c>
      <c r="C65" s="77" t="s">
        <v>62</v>
      </c>
      <c r="D65" s="79" t="s">
        <v>68</v>
      </c>
      <c r="E65" s="178"/>
      <c r="F65" s="179"/>
      <c r="G65" s="179"/>
      <c r="H65" s="179"/>
    </row>
    <row r="66" spans="1:8">
      <c r="A66" s="37"/>
      <c r="B66" s="42"/>
      <c r="C66" s="41"/>
      <c r="D66" s="41"/>
      <c r="E66" s="41"/>
      <c r="F66" s="40"/>
      <c r="G66" s="42"/>
      <c r="H66" s="40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37" t="str">
        <f>IF('ВНЕСЕННЯ ІНФОРМАЦІЇ'!$C$17="ДІ","Голова ДЕК","Екзаменатор / викладач")</f>
        <v>Екзаменатор / викладач</v>
      </c>
      <c r="C68" s="1"/>
      <c r="D68" s="51"/>
      <c r="E68" s="51"/>
      <c r="F68" s="37"/>
      <c r="G68" s="52" t="str">
        <f>IF('ВНЕСЕННЯ ІНФОРМАЦІЇ'!C7="","",'ВНЕСЕННЯ ІНФОРМАЦІЇ'!C7)</f>
        <v>Дорошенко Г.О.</v>
      </c>
      <c r="H68" s="52"/>
    </row>
    <row r="69" spans="1:8">
      <c r="A69" s="1"/>
      <c r="B69" s="1"/>
      <c r="C69" s="1"/>
      <c r="D69" s="184"/>
      <c r="E69" s="184"/>
      <c r="F69" s="37"/>
      <c r="G69" s="185"/>
      <c r="H69" s="185"/>
    </row>
    <row r="70" spans="1:8">
      <c r="A70" s="1"/>
      <c r="B70" s="1"/>
      <c r="C70" s="1"/>
      <c r="D70" s="37"/>
      <c r="E70" s="37"/>
      <c r="F70" s="37"/>
      <c r="G70" s="37"/>
      <c r="H70" s="37"/>
    </row>
  </sheetData>
  <dataConsolidate/>
  <mergeCells count="35">
    <mergeCell ref="E64:G65"/>
    <mergeCell ref="H64:H65"/>
    <mergeCell ref="D69:E69"/>
    <mergeCell ref="G69:H69"/>
    <mergeCell ref="B55:H55"/>
    <mergeCell ref="B57:B58"/>
    <mergeCell ref="C57:D58"/>
    <mergeCell ref="E57:H57"/>
    <mergeCell ref="E58:G58"/>
    <mergeCell ref="E59:G59"/>
    <mergeCell ref="H59:H63"/>
    <mergeCell ref="E60:G61"/>
    <mergeCell ref="E62:G63"/>
    <mergeCell ref="A17:B17"/>
    <mergeCell ref="C17:H17"/>
    <mergeCell ref="A18:A19"/>
    <mergeCell ref="B18:B19"/>
    <mergeCell ref="C18:C19"/>
    <mergeCell ref="D18:F18"/>
    <mergeCell ref="G18:G19"/>
    <mergeCell ref="H18:H19"/>
    <mergeCell ref="A16:B16"/>
    <mergeCell ref="C16:H16"/>
    <mergeCell ref="A2:H2"/>
    <mergeCell ref="A3:H3"/>
    <mergeCell ref="A4:H4"/>
    <mergeCell ref="F5:H5"/>
    <mergeCell ref="C8:F8"/>
    <mergeCell ref="A9:H9"/>
    <mergeCell ref="A6:B6"/>
    <mergeCell ref="A10:H10"/>
    <mergeCell ref="A11:H11"/>
    <mergeCell ref="A12:H12"/>
    <mergeCell ref="B13:H13"/>
    <mergeCell ref="A14:C14"/>
  </mergeCells>
  <conditionalFormatting sqref="B59:B65">
    <cfRule type="cellIs" dxfId="4" priority="1" stopIfTrue="1" operator="equal">
      <formula>0</formula>
    </cfRule>
  </conditionalFormatting>
  <conditionalFormatting sqref="H58">
    <cfRule type="cellIs" dxfId="3" priority="2" stopIfTrue="1" operator="equal">
      <formula>0</formula>
    </cfRule>
  </conditionalFormatting>
  <pageMargins left="0.7" right="0.7" top="0.75" bottom="0.75" header="0.3" footer="0.3"/>
  <pageSetup paperSize="9" scale="82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>
    <tabColor rgb="FF00FFFF"/>
  </sheetPr>
  <dimension ref="A1:G57"/>
  <sheetViews>
    <sheetView view="pageBreakPreview" zoomScaleSheetLayoutView="100" workbookViewId="0">
      <selection activeCell="G61" sqref="G61"/>
    </sheetView>
  </sheetViews>
  <sheetFormatPr defaultRowHeight="12.75"/>
  <cols>
    <col min="2" max="2" width="15" customWidth="1"/>
    <col min="3" max="3" width="12.28515625" customWidth="1"/>
    <col min="5" max="5" width="11.140625" customWidth="1"/>
    <col min="6" max="6" width="14.5703125" customWidth="1"/>
    <col min="7" max="7" width="9.140625" style="56"/>
  </cols>
  <sheetData>
    <row r="1" spans="1:6">
      <c r="A1" s="1"/>
      <c r="B1" s="1"/>
      <c r="C1" s="1"/>
      <c r="D1" s="1"/>
      <c r="E1" s="1"/>
      <c r="F1" s="67" t="s">
        <v>36</v>
      </c>
    </row>
    <row r="2" spans="1:6">
      <c r="A2" s="186" t="s">
        <v>27</v>
      </c>
      <c r="B2" s="186"/>
      <c r="C2" s="186"/>
      <c r="D2" s="186"/>
      <c r="E2" s="186"/>
      <c r="F2" s="186"/>
    </row>
    <row r="3" spans="1:6">
      <c r="A3" s="186" t="s">
        <v>56</v>
      </c>
      <c r="B3" s="186"/>
      <c r="C3" s="186"/>
      <c r="D3" s="186"/>
      <c r="E3" s="186"/>
      <c r="F3" s="186"/>
    </row>
    <row r="4" spans="1:6">
      <c r="A4" s="5" t="s">
        <v>28</v>
      </c>
      <c r="B4" s="5"/>
      <c r="C4" s="6" t="str">
        <f>'ВНЕСЕННЯ ІНФОРМАЦІЇ'!C1:D1</f>
        <v>Економіки і права</v>
      </c>
      <c r="D4" s="5"/>
      <c r="E4" s="187"/>
      <c r="F4" s="187"/>
    </row>
    <row r="5" spans="1:6" s="56" customFormat="1">
      <c r="A5" s="174" t="s">
        <v>77</v>
      </c>
      <c r="B5" s="174"/>
      <c r="C5" s="6" t="str">
        <f>'ВНЕСЕННЯ ІНФОРМАЦІЇ'!$C$10</f>
        <v>денна</v>
      </c>
      <c r="D5" s="5"/>
      <c r="E5" s="74"/>
      <c r="F5" s="74"/>
    </row>
    <row r="6" spans="1:6">
      <c r="A6" s="5" t="s">
        <v>71</v>
      </c>
      <c r="B6" s="5"/>
      <c r="C6" s="6" t="str">
        <f>IF('ВНЕСЕННЯ ІНФОРМАЦІЇ'!C11&lt;&gt;"",'ВНЕСЕННЯ ІНФОРМАЦІЇ'!C11,"")</f>
        <v>Управління персоналом та економіка праці</v>
      </c>
      <c r="D6" s="5"/>
      <c r="E6" s="5"/>
      <c r="F6" s="5"/>
    </row>
    <row r="7" spans="1:6">
      <c r="A7" s="5" t="str">
        <f>IF(LEFT('ВНЕСЕННЯ ІНФОРМАЦІЇ'!C16,1)="8","Рік навчання","Курс")</f>
        <v>Курс</v>
      </c>
      <c r="B7" s="5"/>
      <c r="C7" s="188">
        <f>'ВНЕСЕННЯ ІНФОРМАЦІЇ'!C15</f>
        <v>4</v>
      </c>
      <c r="D7" s="188"/>
      <c r="E7" s="5" t="s">
        <v>14</v>
      </c>
      <c r="F7" s="8" t="str">
        <f>'ВНЕСЕННЯ ІНФОРМАЦІЇ'!C16</f>
        <v>6.05.051.090.17.1</v>
      </c>
    </row>
    <row r="8" spans="1:6">
      <c r="A8" s="189" t="str">
        <f>CONCATENATE('ВНЕСЕННЯ ІНФОРМАЦІЇ'!C3," навчальний рік")</f>
        <v>2020-2021 навчальний рік</v>
      </c>
      <c r="B8" s="189"/>
      <c r="C8" s="189"/>
      <c r="D8" s="189"/>
      <c r="E8" s="189"/>
      <c r="F8" s="189"/>
    </row>
    <row r="9" spans="1:6">
      <c r="A9" s="190"/>
      <c r="B9" s="190"/>
      <c r="C9" s="190"/>
      <c r="D9" s="190"/>
      <c r="E9" s="190"/>
      <c r="F9" s="190"/>
    </row>
    <row r="10" spans="1:6">
      <c r="A10" s="186" t="str">
        <f>CONCATENATE("ДОДАТКОВА ВІДОМІСТЬ ОБЛІКУ УСПІШНОСТІ   № ",'ВНЕСЕННЯ ІНФОРМАЦІЇ'!Q18)</f>
        <v>ДОДАТКОВА ВІДОМІСТЬ ОБЛІКУ УСПІШНОСТІ   № 20.2.120.2.0220</v>
      </c>
      <c r="B10" s="186"/>
      <c r="C10" s="186"/>
      <c r="D10" s="186"/>
      <c r="E10" s="186"/>
      <c r="F10" s="186"/>
    </row>
    <row r="11" spans="1:6">
      <c r="A11" s="191" t="str">
        <f>'ВНЕСЕННЯ ІНФОРМАЦІЇ'!Q19</f>
        <v>29.05.2021</v>
      </c>
      <c r="B11" s="191"/>
      <c r="C11" s="191"/>
      <c r="D11" s="191"/>
      <c r="E11" s="191"/>
      <c r="F11" s="191"/>
    </row>
    <row r="12" spans="1:6">
      <c r="A12" s="5" t="s">
        <v>29</v>
      </c>
      <c r="B12" s="192" t="str">
        <f>IF('ВНЕСЕННЯ ІНФОРМАЦІЇ'!C6="","",'ВНЕСЕННЯ ІНФОРМАЦІЇ'!C6)</f>
        <v>Кваліфікаційний іспит за спеціальністю</v>
      </c>
      <c r="C12" s="192"/>
      <c r="D12" s="192"/>
      <c r="E12" s="192"/>
      <c r="F12" s="192"/>
    </row>
    <row r="13" spans="1:6">
      <c r="A13" s="187" t="str">
        <f>CONCATENATE("за ",'ВНЕСЕННЯ ІНФОРМАЦІЇ'!C4," навчальний семестр")</f>
        <v>за 2 навчальний семестр</v>
      </c>
      <c r="B13" s="187"/>
      <c r="C13" s="187"/>
      <c r="D13" s="56"/>
      <c r="E13" s="9"/>
      <c r="F13" s="56"/>
    </row>
    <row r="14" spans="1:6">
      <c r="A14" s="7" t="s">
        <v>30</v>
      </c>
      <c r="B14" s="7"/>
      <c r="C14" s="56"/>
      <c r="D14" s="10" t="str">
        <f>'ВНЕСЕННЯ ІНФОРМАЦІЇ'!C17</f>
        <v>ДЕ</v>
      </c>
      <c r="E14" s="56"/>
      <c r="F14" s="10">
        <f>IF('ВНЕСЕННЯ ІНФОРМАЦІЇ'!C18="","",'ВНЕСЕННЯ ІНФОРМАЦІЇ'!C18)</f>
        <v>120</v>
      </c>
    </row>
    <row r="15" spans="1:6">
      <c r="A15" s="187" t="s">
        <v>73</v>
      </c>
      <c r="B15" s="187"/>
      <c r="C15" s="193" t="str">
        <f>IF('ВНЕСЕННЯ ІНФОРМАЦІЇ'!C7="","",'ВНЕСЕННЯ ІНФОРМАЦІЇ'!C7)</f>
        <v>Дорошенко Г.О.</v>
      </c>
      <c r="D15" s="193"/>
      <c r="E15" s="193"/>
      <c r="F15" s="193"/>
    </row>
    <row r="16" spans="1:6">
      <c r="A16" s="7"/>
      <c r="B16" s="7"/>
      <c r="C16" s="196"/>
      <c r="D16" s="196"/>
      <c r="E16" s="196"/>
      <c r="F16" s="196"/>
    </row>
    <row r="17" spans="1:7">
      <c r="A17" s="194" t="s">
        <v>18</v>
      </c>
      <c r="B17" s="194" t="s">
        <v>19</v>
      </c>
      <c r="C17" s="194" t="s">
        <v>32</v>
      </c>
      <c r="D17" s="195" t="s">
        <v>33</v>
      </c>
      <c r="E17" s="194" t="s">
        <v>10</v>
      </c>
      <c r="F17" s="194" t="s">
        <v>34</v>
      </c>
    </row>
    <row r="18" spans="1:7" ht="16.5" customHeight="1">
      <c r="A18" s="194"/>
      <c r="B18" s="194"/>
      <c r="C18" s="195"/>
      <c r="D18" s="197"/>
      <c r="E18" s="195"/>
      <c r="F18" s="195"/>
    </row>
    <row r="19" spans="1:7">
      <c r="A19" s="11">
        <v>1</v>
      </c>
      <c r="B19" s="13" t="str">
        <f ca="1">IFERROR(INDIRECT(ADDRESS((G19+21),2,4,1,"ВНЕСЕННЯ ІНФОРМАЦІЇ")),"")</f>
        <v/>
      </c>
      <c r="C19" s="54" t="str">
        <f ca="1">IFERROR(INDIRECT(ADDRESS((G19+21),3,4,1,"ВНЕСЕННЯ ІНФОРМАЦІЇ")),"")</f>
        <v/>
      </c>
      <c r="D19" s="63" t="str">
        <f ca="1">IFERROR(INDIRECT(ADDRESS((G19+21),17,4,1,"ВНЕСЕННЯ ІНФОРМАЦІЇ")),"")</f>
        <v/>
      </c>
      <c r="E19" s="64" t="str">
        <f ca="1">IF(B19="","",$A$11)</f>
        <v/>
      </c>
      <c r="F19" s="16"/>
      <c r="G19" s="56" t="e">
        <f>MATCH(A19,'ВНЕСЕННЯ ІНФОРМАЦІЇ'!$AF$22:$AF$54,0)</f>
        <v>#N/A</v>
      </c>
    </row>
    <row r="20" spans="1:7">
      <c r="A20" s="11">
        <v>2</v>
      </c>
      <c r="B20" s="13" t="str">
        <f t="shared" ref="B20:B52" ca="1" si="0">IFERROR(INDIRECT(ADDRESS((G20+21),2,4,1,"ВНЕСЕННЯ ІНФОРМАЦІЇ")),"")</f>
        <v/>
      </c>
      <c r="C20" s="54" t="str">
        <f t="shared" ref="C20:C52" ca="1" si="1">IFERROR(INDIRECT(ADDRESS((G20+21),3,4,1,"ВНЕСЕННЯ ІНФОРМАЦІЇ")),"")</f>
        <v/>
      </c>
      <c r="D20" s="63" t="str">
        <f t="shared" ref="D20:D52" ca="1" si="2">IFERROR(INDIRECT(ADDRESS((G20+21),17,4,1,"ВНЕСЕННЯ ІНФОРМАЦІЇ")),"")</f>
        <v/>
      </c>
      <c r="E20" s="64" t="str">
        <f t="shared" ref="E20:E52" ca="1" si="3">IF(B20="","",$A$11)</f>
        <v/>
      </c>
      <c r="F20" s="16"/>
      <c r="G20" s="56" t="e">
        <f>MATCH(A20,'ВНЕСЕННЯ ІНФОРМАЦІЇ'!$AF$22:$AF$54,0)</f>
        <v>#N/A</v>
      </c>
    </row>
    <row r="21" spans="1:7">
      <c r="A21" s="11">
        <v>3</v>
      </c>
      <c r="B21" s="13" t="str">
        <f t="shared" ca="1" si="0"/>
        <v/>
      </c>
      <c r="C21" s="54" t="str">
        <f t="shared" ca="1" si="1"/>
        <v/>
      </c>
      <c r="D21" s="63" t="str">
        <f t="shared" ca="1" si="2"/>
        <v/>
      </c>
      <c r="E21" s="64" t="str">
        <f t="shared" ca="1" si="3"/>
        <v/>
      </c>
      <c r="F21" s="16"/>
      <c r="G21" s="56" t="e">
        <f>MATCH(A21,'ВНЕСЕННЯ ІНФОРМАЦІЇ'!$AF$22:$AF$54,0)</f>
        <v>#N/A</v>
      </c>
    </row>
    <row r="22" spans="1:7">
      <c r="A22" s="11">
        <v>4</v>
      </c>
      <c r="B22" s="13" t="str">
        <f t="shared" ca="1" si="0"/>
        <v/>
      </c>
      <c r="C22" s="54" t="str">
        <f t="shared" ca="1" si="1"/>
        <v/>
      </c>
      <c r="D22" s="63" t="str">
        <f t="shared" ca="1" si="2"/>
        <v/>
      </c>
      <c r="E22" s="64" t="str">
        <f t="shared" ca="1" si="3"/>
        <v/>
      </c>
      <c r="F22" s="16"/>
      <c r="G22" s="56" t="e">
        <f>MATCH(A22,'ВНЕСЕННЯ ІНФОРМАЦІЇ'!$AF$22:$AF$54,0)</f>
        <v>#N/A</v>
      </c>
    </row>
    <row r="23" spans="1:7">
      <c r="A23" s="11">
        <v>5</v>
      </c>
      <c r="B23" s="13" t="str">
        <f t="shared" ca="1" si="0"/>
        <v/>
      </c>
      <c r="C23" s="54" t="str">
        <f t="shared" ca="1" si="1"/>
        <v/>
      </c>
      <c r="D23" s="63" t="str">
        <f t="shared" ca="1" si="2"/>
        <v/>
      </c>
      <c r="E23" s="64" t="str">
        <f t="shared" ca="1" si="3"/>
        <v/>
      </c>
      <c r="F23" s="16"/>
      <c r="G23" s="56" t="e">
        <f>MATCH(A23,'ВНЕСЕННЯ ІНФОРМАЦІЇ'!$AF$22:$AF$54,0)</f>
        <v>#N/A</v>
      </c>
    </row>
    <row r="24" spans="1:7">
      <c r="A24" s="11">
        <v>6</v>
      </c>
      <c r="B24" s="13" t="str">
        <f t="shared" ca="1" si="0"/>
        <v/>
      </c>
      <c r="C24" s="54" t="str">
        <f t="shared" ca="1" si="1"/>
        <v/>
      </c>
      <c r="D24" s="63" t="str">
        <f t="shared" ca="1" si="2"/>
        <v/>
      </c>
      <c r="E24" s="64" t="str">
        <f t="shared" ca="1" si="3"/>
        <v/>
      </c>
      <c r="F24" s="16"/>
      <c r="G24" s="56" t="e">
        <f>MATCH(A24,'ВНЕСЕННЯ ІНФОРМАЦІЇ'!$AF$22:$AF$54,0)</f>
        <v>#N/A</v>
      </c>
    </row>
    <row r="25" spans="1:7">
      <c r="A25" s="11">
        <v>7</v>
      </c>
      <c r="B25" s="13" t="str">
        <f t="shared" ca="1" si="0"/>
        <v/>
      </c>
      <c r="C25" s="54" t="str">
        <f t="shared" ca="1" si="1"/>
        <v/>
      </c>
      <c r="D25" s="63" t="str">
        <f t="shared" ca="1" si="2"/>
        <v/>
      </c>
      <c r="E25" s="64" t="str">
        <f t="shared" ca="1" si="3"/>
        <v/>
      </c>
      <c r="F25" s="16"/>
      <c r="G25" s="56" t="e">
        <f>MATCH(A25,'ВНЕСЕННЯ ІНФОРМАЦІЇ'!$AF$22:$AF$54,0)</f>
        <v>#N/A</v>
      </c>
    </row>
    <row r="26" spans="1:7">
      <c r="A26" s="11">
        <v>8</v>
      </c>
      <c r="B26" s="13" t="str">
        <f t="shared" ca="1" si="0"/>
        <v/>
      </c>
      <c r="C26" s="54" t="str">
        <f t="shared" ca="1" si="1"/>
        <v/>
      </c>
      <c r="D26" s="63" t="str">
        <f t="shared" ca="1" si="2"/>
        <v/>
      </c>
      <c r="E26" s="64" t="str">
        <f t="shared" ca="1" si="3"/>
        <v/>
      </c>
      <c r="F26" s="16"/>
      <c r="G26" s="56" t="e">
        <f>MATCH(A26,'ВНЕСЕННЯ ІНФОРМАЦІЇ'!$AF$22:$AF$54,0)</f>
        <v>#N/A</v>
      </c>
    </row>
    <row r="27" spans="1:7">
      <c r="A27" s="11">
        <v>9</v>
      </c>
      <c r="B27" s="13" t="str">
        <f t="shared" ca="1" si="0"/>
        <v/>
      </c>
      <c r="C27" s="54" t="str">
        <f t="shared" ca="1" si="1"/>
        <v/>
      </c>
      <c r="D27" s="63" t="str">
        <f t="shared" ca="1" si="2"/>
        <v/>
      </c>
      <c r="E27" s="64" t="str">
        <f t="shared" ca="1" si="3"/>
        <v/>
      </c>
      <c r="F27" s="16"/>
      <c r="G27" s="56" t="e">
        <f>MATCH(A27,'ВНЕСЕННЯ ІНФОРМАЦІЇ'!$AF$22:$AF$54,0)</f>
        <v>#N/A</v>
      </c>
    </row>
    <row r="28" spans="1:7">
      <c r="A28" s="11">
        <v>10</v>
      </c>
      <c r="B28" s="13" t="str">
        <f t="shared" ca="1" si="0"/>
        <v/>
      </c>
      <c r="C28" s="54" t="str">
        <f t="shared" ca="1" si="1"/>
        <v/>
      </c>
      <c r="D28" s="63" t="str">
        <f t="shared" ca="1" si="2"/>
        <v/>
      </c>
      <c r="E28" s="64" t="str">
        <f t="shared" ca="1" si="3"/>
        <v/>
      </c>
      <c r="F28" s="16"/>
      <c r="G28" s="56" t="e">
        <f>MATCH(A28,'ВНЕСЕННЯ ІНФОРМАЦІЇ'!$AF$22:$AF$54,0)</f>
        <v>#N/A</v>
      </c>
    </row>
    <row r="29" spans="1:7">
      <c r="A29" s="11">
        <v>11</v>
      </c>
      <c r="B29" s="13" t="str">
        <f t="shared" ca="1" si="0"/>
        <v/>
      </c>
      <c r="C29" s="54" t="str">
        <f t="shared" ca="1" si="1"/>
        <v/>
      </c>
      <c r="D29" s="63" t="str">
        <f t="shared" ca="1" si="2"/>
        <v/>
      </c>
      <c r="E29" s="64" t="str">
        <f t="shared" ca="1" si="3"/>
        <v/>
      </c>
      <c r="F29" s="16"/>
      <c r="G29" s="56" t="e">
        <f>MATCH(A29,'ВНЕСЕННЯ ІНФОРМАЦІЇ'!$AF$22:$AF$54,0)</f>
        <v>#N/A</v>
      </c>
    </row>
    <row r="30" spans="1:7">
      <c r="A30" s="11">
        <v>12</v>
      </c>
      <c r="B30" s="13" t="str">
        <f t="shared" ca="1" si="0"/>
        <v/>
      </c>
      <c r="C30" s="54" t="str">
        <f t="shared" ca="1" si="1"/>
        <v/>
      </c>
      <c r="D30" s="63" t="str">
        <f t="shared" ca="1" si="2"/>
        <v/>
      </c>
      <c r="E30" s="64" t="str">
        <f t="shared" ca="1" si="3"/>
        <v/>
      </c>
      <c r="F30" s="16"/>
      <c r="G30" s="56" t="e">
        <f>MATCH(A30,'ВНЕСЕННЯ ІНФОРМАЦІЇ'!$AF$22:$AF$54,0)</f>
        <v>#N/A</v>
      </c>
    </row>
    <row r="31" spans="1:7">
      <c r="A31" s="11">
        <v>13</v>
      </c>
      <c r="B31" s="13" t="str">
        <f t="shared" ca="1" si="0"/>
        <v/>
      </c>
      <c r="C31" s="54" t="str">
        <f t="shared" ca="1" si="1"/>
        <v/>
      </c>
      <c r="D31" s="63" t="str">
        <f t="shared" ca="1" si="2"/>
        <v/>
      </c>
      <c r="E31" s="64" t="str">
        <f t="shared" ca="1" si="3"/>
        <v/>
      </c>
      <c r="F31" s="16"/>
      <c r="G31" s="56" t="e">
        <f>MATCH(A31,'ВНЕСЕННЯ ІНФОРМАЦІЇ'!$AF$22:$AF$54,0)</f>
        <v>#N/A</v>
      </c>
    </row>
    <row r="32" spans="1:7">
      <c r="A32" s="11">
        <v>14</v>
      </c>
      <c r="B32" s="13" t="str">
        <f t="shared" ca="1" si="0"/>
        <v/>
      </c>
      <c r="C32" s="54" t="str">
        <f t="shared" ca="1" si="1"/>
        <v/>
      </c>
      <c r="D32" s="63" t="str">
        <f t="shared" ca="1" si="2"/>
        <v/>
      </c>
      <c r="E32" s="64" t="str">
        <f t="shared" ca="1" si="3"/>
        <v/>
      </c>
      <c r="F32" s="16"/>
      <c r="G32" s="56" t="e">
        <f>MATCH(A32,'ВНЕСЕННЯ ІНФОРМАЦІЇ'!$AF$22:$AF$54,0)</f>
        <v>#N/A</v>
      </c>
    </row>
    <row r="33" spans="1:7">
      <c r="A33" s="11">
        <v>15</v>
      </c>
      <c r="B33" s="13" t="str">
        <f t="shared" ca="1" si="0"/>
        <v/>
      </c>
      <c r="C33" s="54" t="str">
        <f t="shared" ca="1" si="1"/>
        <v/>
      </c>
      <c r="D33" s="63" t="str">
        <f t="shared" ca="1" si="2"/>
        <v/>
      </c>
      <c r="E33" s="64" t="str">
        <f t="shared" ca="1" si="3"/>
        <v/>
      </c>
      <c r="F33" s="16"/>
      <c r="G33" s="56" t="e">
        <f>MATCH(A33,'ВНЕСЕННЯ ІНФОРМАЦІЇ'!$AF$22:$AF$54,0)</f>
        <v>#N/A</v>
      </c>
    </row>
    <row r="34" spans="1:7">
      <c r="A34" s="11">
        <v>16</v>
      </c>
      <c r="B34" s="13" t="str">
        <f t="shared" ca="1" si="0"/>
        <v/>
      </c>
      <c r="C34" s="54" t="str">
        <f t="shared" ca="1" si="1"/>
        <v/>
      </c>
      <c r="D34" s="63" t="str">
        <f t="shared" ca="1" si="2"/>
        <v/>
      </c>
      <c r="E34" s="64" t="str">
        <f t="shared" ca="1" si="3"/>
        <v/>
      </c>
      <c r="F34" s="16"/>
      <c r="G34" s="56" t="e">
        <f>MATCH(A34,'ВНЕСЕННЯ ІНФОРМАЦІЇ'!$AF$22:$AF$54,0)</f>
        <v>#N/A</v>
      </c>
    </row>
    <row r="35" spans="1:7">
      <c r="A35" s="11">
        <v>17</v>
      </c>
      <c r="B35" s="13" t="str">
        <f t="shared" ca="1" si="0"/>
        <v/>
      </c>
      <c r="C35" s="54" t="str">
        <f t="shared" ca="1" si="1"/>
        <v/>
      </c>
      <c r="D35" s="63" t="str">
        <f t="shared" ca="1" si="2"/>
        <v/>
      </c>
      <c r="E35" s="64" t="str">
        <f t="shared" ca="1" si="3"/>
        <v/>
      </c>
      <c r="F35" s="16"/>
      <c r="G35" s="56" t="e">
        <f>MATCH(A35,'ВНЕСЕННЯ ІНФОРМАЦІЇ'!$AF$22:$AF$54,0)</f>
        <v>#N/A</v>
      </c>
    </row>
    <row r="36" spans="1:7">
      <c r="A36" s="11">
        <v>18</v>
      </c>
      <c r="B36" s="13" t="str">
        <f t="shared" ca="1" si="0"/>
        <v/>
      </c>
      <c r="C36" s="54" t="str">
        <f t="shared" ca="1" si="1"/>
        <v/>
      </c>
      <c r="D36" s="63" t="str">
        <f t="shared" ca="1" si="2"/>
        <v/>
      </c>
      <c r="E36" s="64" t="str">
        <f t="shared" ca="1" si="3"/>
        <v/>
      </c>
      <c r="F36" s="16"/>
      <c r="G36" s="56" t="e">
        <f>MATCH(A36,'ВНЕСЕННЯ ІНФОРМАЦІЇ'!$AF$22:$AF$54,0)</f>
        <v>#N/A</v>
      </c>
    </row>
    <row r="37" spans="1:7">
      <c r="A37" s="11">
        <v>19</v>
      </c>
      <c r="B37" s="13" t="str">
        <f t="shared" ca="1" si="0"/>
        <v/>
      </c>
      <c r="C37" s="54" t="str">
        <f t="shared" ca="1" si="1"/>
        <v/>
      </c>
      <c r="D37" s="63" t="str">
        <f t="shared" ca="1" si="2"/>
        <v/>
      </c>
      <c r="E37" s="64" t="str">
        <f t="shared" ca="1" si="3"/>
        <v/>
      </c>
      <c r="F37" s="16"/>
      <c r="G37" s="56" t="e">
        <f>MATCH(A37,'ВНЕСЕННЯ ІНФОРМАЦІЇ'!$AF$22:$AF$54,0)</f>
        <v>#N/A</v>
      </c>
    </row>
    <row r="38" spans="1:7">
      <c r="A38" s="11">
        <v>20</v>
      </c>
      <c r="B38" s="13" t="str">
        <f t="shared" ca="1" si="0"/>
        <v/>
      </c>
      <c r="C38" s="54" t="str">
        <f t="shared" ca="1" si="1"/>
        <v/>
      </c>
      <c r="D38" s="63" t="str">
        <f t="shared" ca="1" si="2"/>
        <v/>
      </c>
      <c r="E38" s="64" t="str">
        <f t="shared" ca="1" si="3"/>
        <v/>
      </c>
      <c r="F38" s="16"/>
      <c r="G38" s="56" t="e">
        <f>MATCH(A38,'ВНЕСЕННЯ ІНФОРМАЦІЇ'!$AF$22:$AF$54,0)</f>
        <v>#N/A</v>
      </c>
    </row>
    <row r="39" spans="1:7">
      <c r="A39" s="11">
        <v>21</v>
      </c>
      <c r="B39" s="13" t="str">
        <f t="shared" ca="1" si="0"/>
        <v/>
      </c>
      <c r="C39" s="54" t="str">
        <f t="shared" ca="1" si="1"/>
        <v/>
      </c>
      <c r="D39" s="63" t="str">
        <f t="shared" ca="1" si="2"/>
        <v/>
      </c>
      <c r="E39" s="64" t="str">
        <f t="shared" ca="1" si="3"/>
        <v/>
      </c>
      <c r="F39" s="16"/>
      <c r="G39" s="56" t="e">
        <f>MATCH(A39,'ВНЕСЕННЯ ІНФОРМАЦІЇ'!$AF$22:$AF$54,0)</f>
        <v>#N/A</v>
      </c>
    </row>
    <row r="40" spans="1:7">
      <c r="A40" s="11">
        <v>22</v>
      </c>
      <c r="B40" s="13" t="str">
        <f t="shared" ca="1" si="0"/>
        <v/>
      </c>
      <c r="C40" s="54" t="str">
        <f t="shared" ca="1" si="1"/>
        <v/>
      </c>
      <c r="D40" s="63" t="str">
        <f t="shared" ca="1" si="2"/>
        <v/>
      </c>
      <c r="E40" s="64" t="str">
        <f t="shared" ca="1" si="3"/>
        <v/>
      </c>
      <c r="F40" s="16"/>
      <c r="G40" s="56" t="e">
        <f>MATCH(A40,'ВНЕСЕННЯ ІНФОРМАЦІЇ'!$AF$22:$AF$54,0)</f>
        <v>#N/A</v>
      </c>
    </row>
    <row r="41" spans="1:7">
      <c r="A41" s="11">
        <v>23</v>
      </c>
      <c r="B41" s="13" t="str">
        <f t="shared" ca="1" si="0"/>
        <v/>
      </c>
      <c r="C41" s="54" t="str">
        <f t="shared" ca="1" si="1"/>
        <v/>
      </c>
      <c r="D41" s="63" t="str">
        <f t="shared" ca="1" si="2"/>
        <v/>
      </c>
      <c r="E41" s="64" t="str">
        <f t="shared" ca="1" si="3"/>
        <v/>
      </c>
      <c r="F41" s="17"/>
      <c r="G41" s="56" t="e">
        <f>MATCH(A41,'ВНЕСЕННЯ ІНФОРМАЦІЇ'!$AF$22:$AF$54,0)</f>
        <v>#N/A</v>
      </c>
    </row>
    <row r="42" spans="1:7">
      <c r="A42" s="11">
        <v>24</v>
      </c>
      <c r="B42" s="13" t="str">
        <f t="shared" ca="1" si="0"/>
        <v/>
      </c>
      <c r="C42" s="54" t="str">
        <f t="shared" ca="1" si="1"/>
        <v/>
      </c>
      <c r="D42" s="63" t="str">
        <f t="shared" ca="1" si="2"/>
        <v/>
      </c>
      <c r="E42" s="64" t="str">
        <f t="shared" ca="1" si="3"/>
        <v/>
      </c>
      <c r="F42" s="16"/>
      <c r="G42" s="56" t="e">
        <f>MATCH(A42,'ВНЕСЕННЯ ІНФОРМАЦІЇ'!$AF$22:$AF$54,0)</f>
        <v>#N/A</v>
      </c>
    </row>
    <row r="43" spans="1:7">
      <c r="A43" s="11">
        <v>25</v>
      </c>
      <c r="B43" s="13" t="str">
        <f t="shared" ca="1" si="0"/>
        <v/>
      </c>
      <c r="C43" s="54" t="str">
        <f t="shared" ca="1" si="1"/>
        <v/>
      </c>
      <c r="D43" s="63" t="str">
        <f t="shared" ca="1" si="2"/>
        <v/>
      </c>
      <c r="E43" s="64" t="str">
        <f t="shared" ca="1" si="3"/>
        <v/>
      </c>
      <c r="F43" s="16"/>
      <c r="G43" s="56" t="e">
        <f>MATCH(A43,'ВНЕСЕННЯ ІНФОРМАЦІЇ'!$AF$22:$AF$54,0)</f>
        <v>#N/A</v>
      </c>
    </row>
    <row r="44" spans="1:7">
      <c r="A44" s="11">
        <v>26</v>
      </c>
      <c r="B44" s="13" t="str">
        <f t="shared" ca="1" si="0"/>
        <v/>
      </c>
      <c r="C44" s="54" t="str">
        <f t="shared" ca="1" si="1"/>
        <v/>
      </c>
      <c r="D44" s="63" t="str">
        <f t="shared" ca="1" si="2"/>
        <v/>
      </c>
      <c r="E44" s="64" t="str">
        <f t="shared" ca="1" si="3"/>
        <v/>
      </c>
      <c r="F44" s="16"/>
      <c r="G44" s="56" t="e">
        <f>MATCH(A44,'ВНЕСЕННЯ ІНФОРМАЦІЇ'!$AF$22:$AF$54,0)</f>
        <v>#N/A</v>
      </c>
    </row>
    <row r="45" spans="1:7">
      <c r="A45" s="11">
        <v>27</v>
      </c>
      <c r="B45" s="13" t="str">
        <f t="shared" ca="1" si="0"/>
        <v/>
      </c>
      <c r="C45" s="54" t="str">
        <f t="shared" ca="1" si="1"/>
        <v/>
      </c>
      <c r="D45" s="63" t="str">
        <f t="shared" ca="1" si="2"/>
        <v/>
      </c>
      <c r="E45" s="64" t="str">
        <f t="shared" ca="1" si="3"/>
        <v/>
      </c>
      <c r="F45" s="16"/>
      <c r="G45" s="56" t="e">
        <f>MATCH(A45,'ВНЕСЕННЯ ІНФОРМАЦІЇ'!$AF$22:$AF$54,0)</f>
        <v>#N/A</v>
      </c>
    </row>
    <row r="46" spans="1:7">
      <c r="A46" s="18">
        <v>28</v>
      </c>
      <c r="B46" s="13" t="str">
        <f t="shared" ca="1" si="0"/>
        <v/>
      </c>
      <c r="C46" s="54" t="str">
        <f t="shared" ca="1" si="1"/>
        <v/>
      </c>
      <c r="D46" s="63" t="str">
        <f t="shared" ca="1" si="2"/>
        <v/>
      </c>
      <c r="E46" s="64" t="str">
        <f t="shared" ca="1" si="3"/>
        <v/>
      </c>
      <c r="F46" s="16"/>
      <c r="G46" s="56" t="e">
        <f>MATCH(A46,'ВНЕСЕННЯ ІНФОРМАЦІЇ'!$AF$22:$AF$54,0)</f>
        <v>#N/A</v>
      </c>
    </row>
    <row r="47" spans="1:7">
      <c r="A47" s="63">
        <v>29</v>
      </c>
      <c r="B47" s="13" t="str">
        <f t="shared" ca="1" si="0"/>
        <v/>
      </c>
      <c r="C47" s="54" t="str">
        <f t="shared" ca="1" si="1"/>
        <v/>
      </c>
      <c r="D47" s="63" t="str">
        <f t="shared" ca="1" si="2"/>
        <v/>
      </c>
      <c r="E47" s="64" t="str">
        <f t="shared" ca="1" si="3"/>
        <v/>
      </c>
      <c r="F47" s="16"/>
      <c r="G47" s="56" t="e">
        <f>MATCH(A47,'ВНЕСЕННЯ ІНФОРМАЦІЇ'!$AF$22:$AF$54,0)</f>
        <v>#N/A</v>
      </c>
    </row>
    <row r="48" spans="1:7">
      <c r="A48" s="11">
        <v>30</v>
      </c>
      <c r="B48" s="13" t="str">
        <f t="shared" ca="1" si="0"/>
        <v/>
      </c>
      <c r="C48" s="54" t="str">
        <f t="shared" ca="1" si="1"/>
        <v/>
      </c>
      <c r="D48" s="63" t="str">
        <f t="shared" ca="1" si="2"/>
        <v/>
      </c>
      <c r="E48" s="64" t="str">
        <f t="shared" ca="1" si="3"/>
        <v/>
      </c>
      <c r="F48" s="16"/>
      <c r="G48" s="56" t="e">
        <f>MATCH(A48,'ВНЕСЕННЯ ІНФОРМАЦІЇ'!$AF$22:$AF$54,0)</f>
        <v>#N/A</v>
      </c>
    </row>
    <row r="49" spans="1:7">
      <c r="A49" s="18">
        <v>31</v>
      </c>
      <c r="B49" s="13" t="str">
        <f t="shared" ca="1" si="0"/>
        <v/>
      </c>
      <c r="C49" s="54" t="str">
        <f t="shared" ca="1" si="1"/>
        <v/>
      </c>
      <c r="D49" s="63" t="str">
        <f t="shared" ca="1" si="2"/>
        <v/>
      </c>
      <c r="E49" s="64" t="str">
        <f t="shared" ca="1" si="3"/>
        <v/>
      </c>
      <c r="F49" s="16"/>
      <c r="G49" s="56" t="e">
        <f>MATCH(A49,'ВНЕСЕННЯ ІНФОРМАЦІЇ'!$AF$22:$AF$54,0)</f>
        <v>#N/A</v>
      </c>
    </row>
    <row r="50" spans="1:7">
      <c r="A50" s="63">
        <v>32</v>
      </c>
      <c r="B50" s="13" t="str">
        <f t="shared" ca="1" si="0"/>
        <v/>
      </c>
      <c r="C50" s="54" t="str">
        <f t="shared" ca="1" si="1"/>
        <v/>
      </c>
      <c r="D50" s="63" t="str">
        <f t="shared" ca="1" si="2"/>
        <v/>
      </c>
      <c r="E50" s="64" t="str">
        <f t="shared" ca="1" si="3"/>
        <v/>
      </c>
      <c r="F50" s="16"/>
      <c r="G50" s="56" t="e">
        <f>MATCH(A50,'ВНЕСЕННЯ ІНФОРМАЦІЇ'!$AF$22:$AF$54,0)</f>
        <v>#N/A</v>
      </c>
    </row>
    <row r="51" spans="1:7">
      <c r="A51" s="11">
        <v>33</v>
      </c>
      <c r="B51" s="13" t="str">
        <f t="shared" ca="1" si="0"/>
        <v/>
      </c>
      <c r="C51" s="54" t="str">
        <f t="shared" ca="1" si="1"/>
        <v/>
      </c>
      <c r="D51" s="63" t="str">
        <f t="shared" ca="1" si="2"/>
        <v/>
      </c>
      <c r="E51" s="64" t="str">
        <f t="shared" ca="1" si="3"/>
        <v/>
      </c>
      <c r="F51" s="16"/>
      <c r="G51" s="56" t="e">
        <f>MATCH(A51,'ВНЕСЕННЯ ІНФОРМАЦІЇ'!$AF$22:$AF$54,0)</f>
        <v>#N/A</v>
      </c>
    </row>
    <row r="52" spans="1:7">
      <c r="A52" s="18">
        <v>34</v>
      </c>
      <c r="B52" s="13" t="str">
        <f t="shared" ca="1" si="0"/>
        <v/>
      </c>
      <c r="C52" s="54" t="str">
        <f t="shared" ca="1" si="1"/>
        <v/>
      </c>
      <c r="D52" s="63" t="str">
        <f t="shared" ca="1" si="2"/>
        <v/>
      </c>
      <c r="E52" s="64" t="str">
        <f t="shared" ca="1" si="3"/>
        <v/>
      </c>
      <c r="F52" s="16"/>
      <c r="G52" s="56" t="e">
        <f>MATCH(A52,'ВНЕСЕННЯ ІНФОРМАЦІЇ'!$AF$22:$AF$54,0)</f>
        <v>#N/A</v>
      </c>
    </row>
    <row r="53" spans="1:7">
      <c r="A53" s="56"/>
      <c r="B53" s="56"/>
      <c r="C53" s="56"/>
      <c r="D53" s="56"/>
      <c r="E53" s="56"/>
      <c r="F53" s="56"/>
    </row>
    <row r="54" spans="1:7">
      <c r="A54" s="3" t="s">
        <v>35</v>
      </c>
      <c r="B54" s="56"/>
      <c r="C54" s="56"/>
      <c r="D54" s="56"/>
      <c r="E54" s="56" t="str">
        <f>'ВНЕСЕННЯ ІНФОРМАЦІЇ'!C2</f>
        <v>Михайло БРІЛЬ</v>
      </c>
      <c r="F54" s="56"/>
    </row>
    <row r="55" spans="1:7">
      <c r="A55" s="56"/>
      <c r="B55" s="56"/>
      <c r="C55" s="56"/>
      <c r="D55" s="56"/>
      <c r="E55" s="56"/>
      <c r="F55" s="56"/>
    </row>
    <row r="56" spans="1:7">
      <c r="A56" s="3" t="s">
        <v>73</v>
      </c>
      <c r="B56" s="56"/>
      <c r="C56" s="56"/>
      <c r="D56" s="56"/>
      <c r="E56" s="56" t="str">
        <f>IF('ВНЕСЕННЯ ІНФОРМАЦІЇ'!C7="","",'ВНЕСЕННЯ ІНФОРМАЦІЇ'!C7)</f>
        <v>Дорошенко Г.О.</v>
      </c>
      <c r="F56" s="56"/>
    </row>
    <row r="57" spans="1:7">
      <c r="A57" s="56"/>
      <c r="B57" s="56"/>
      <c r="C57" s="56"/>
      <c r="D57" s="56"/>
      <c r="E57" s="56"/>
      <c r="F57" s="56"/>
    </row>
  </sheetData>
  <mergeCells count="20">
    <mergeCell ref="C16:F16"/>
    <mergeCell ref="A17:A18"/>
    <mergeCell ref="B17:B18"/>
    <mergeCell ref="C17:C18"/>
    <mergeCell ref="D17:D18"/>
    <mergeCell ref="E17:E18"/>
    <mergeCell ref="F17:F18"/>
    <mergeCell ref="A10:F10"/>
    <mergeCell ref="A11:F11"/>
    <mergeCell ref="B12:F12"/>
    <mergeCell ref="A13:C13"/>
    <mergeCell ref="A15:B15"/>
    <mergeCell ref="C15:F15"/>
    <mergeCell ref="A9:F9"/>
    <mergeCell ref="A5:B5"/>
    <mergeCell ref="A2:F2"/>
    <mergeCell ref="A3:F3"/>
    <mergeCell ref="E4:F4"/>
    <mergeCell ref="C7:D7"/>
    <mergeCell ref="A8:F8"/>
  </mergeCells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tabColor rgb="FFBB9BD5"/>
  </sheetPr>
  <dimension ref="A1:I69"/>
  <sheetViews>
    <sheetView view="pageBreakPreview" zoomScale="80" zoomScaleSheetLayoutView="80" workbookViewId="0">
      <selection activeCell="B53" sqref="B53"/>
    </sheetView>
  </sheetViews>
  <sheetFormatPr defaultRowHeight="12.75"/>
  <cols>
    <col min="1" max="1" width="3.7109375" customWidth="1"/>
    <col min="2" max="2" width="22.5703125" customWidth="1"/>
    <col min="3" max="3" width="15.140625" customWidth="1"/>
    <col min="4" max="4" width="13" customWidth="1"/>
    <col min="5" max="5" width="6.42578125" customWidth="1"/>
    <col min="6" max="6" width="6" customWidth="1"/>
    <col min="7" max="7" width="8.85546875" customWidth="1"/>
    <col min="8" max="8" width="19" customWidth="1"/>
  </cols>
  <sheetData>
    <row r="1" spans="1:8">
      <c r="A1" s="1"/>
      <c r="B1" s="1"/>
      <c r="C1" s="1"/>
      <c r="D1" s="1"/>
      <c r="E1" s="1"/>
      <c r="F1" s="1"/>
      <c r="G1" s="56"/>
      <c r="H1" s="67" t="s">
        <v>36</v>
      </c>
    </row>
    <row r="2" spans="1:8">
      <c r="A2" s="171" t="s">
        <v>54</v>
      </c>
      <c r="B2" s="171"/>
      <c r="C2" s="171"/>
      <c r="D2" s="171"/>
      <c r="E2" s="171"/>
      <c r="F2" s="171"/>
      <c r="G2" s="171"/>
      <c r="H2" s="171"/>
    </row>
    <row r="3" spans="1:8">
      <c r="A3" s="171" t="s">
        <v>55</v>
      </c>
      <c r="B3" s="171"/>
      <c r="C3" s="171"/>
      <c r="D3" s="171"/>
      <c r="E3" s="171"/>
      <c r="F3" s="171"/>
      <c r="G3" s="171"/>
      <c r="H3" s="171"/>
    </row>
    <row r="4" spans="1:8">
      <c r="A4" s="171" t="s">
        <v>56</v>
      </c>
      <c r="B4" s="171"/>
      <c r="C4" s="171"/>
      <c r="D4" s="171"/>
      <c r="E4" s="171"/>
      <c r="F4" s="171"/>
      <c r="G4" s="171"/>
      <c r="H4" s="171"/>
    </row>
    <row r="5" spans="1:8">
      <c r="A5" s="19" t="s">
        <v>28</v>
      </c>
      <c r="B5" s="19"/>
      <c r="C5" s="20" t="str">
        <f>'ВНЕСЕННЯ ІНФОРМАЦІЇ'!C1</f>
        <v>Економіки і права</v>
      </c>
      <c r="D5" s="1"/>
      <c r="E5" s="21"/>
      <c r="F5" s="169"/>
      <c r="G5" s="169"/>
      <c r="H5" s="169"/>
    </row>
    <row r="6" spans="1:8" s="56" customFormat="1">
      <c r="A6" s="174" t="s">
        <v>77</v>
      </c>
      <c r="B6" s="174"/>
      <c r="C6" s="6" t="str">
        <f>'ВНЕСЕННЯ ІНФОРМАЦІЇ'!$C$10</f>
        <v>денна</v>
      </c>
      <c r="D6" s="1"/>
      <c r="E6" s="21"/>
      <c r="F6" s="73"/>
      <c r="G6" s="73"/>
      <c r="H6" s="73"/>
    </row>
    <row r="7" spans="1:8">
      <c r="A7" s="19" t="s">
        <v>71</v>
      </c>
      <c r="B7" s="19"/>
      <c r="C7" s="20" t="str">
        <f>IF('ВНЕСЕННЯ ІНФОРМАЦІЇ'!C11&lt;&gt;"",'ВНЕСЕННЯ ІНФОРМАЦІЇ'!C11,"")</f>
        <v>Управління персоналом та економіка праці</v>
      </c>
      <c r="D7" s="19"/>
      <c r="E7" s="19"/>
      <c r="F7" s="19"/>
      <c r="G7" s="19"/>
      <c r="H7" s="19"/>
    </row>
    <row r="8" spans="1:8">
      <c r="A8" s="19" t="str">
        <f>IF(LEFT('ВНЕСЕННЯ ІНФОРМАЦІЇ'!C16,1)="8","Рік навчання","Курс")</f>
        <v>Курс</v>
      </c>
      <c r="B8" s="19"/>
      <c r="C8" s="172">
        <f>'ВНЕСЕННЯ ІНФОРМАЦІЇ'!C15</f>
        <v>4</v>
      </c>
      <c r="D8" s="172"/>
      <c r="E8" s="172"/>
      <c r="F8" s="172"/>
      <c r="G8" s="19" t="s">
        <v>14</v>
      </c>
      <c r="H8" s="22" t="str">
        <f>'ВНЕСЕННЯ ІНФОРМАЦІЇ'!C16</f>
        <v>6.05.051.090.17.1</v>
      </c>
    </row>
    <row r="9" spans="1:8">
      <c r="A9" s="173" t="str">
        <f>CONCATENATE('ВНЕСЕННЯ ІНФОРМАЦІЇ'!C3," навчальний рік")</f>
        <v>2020-2021 навчальний рік</v>
      </c>
      <c r="B9" s="173"/>
      <c r="C9" s="173"/>
      <c r="D9" s="173"/>
      <c r="E9" s="173"/>
      <c r="F9" s="173"/>
      <c r="G9" s="173"/>
      <c r="H9" s="173"/>
    </row>
    <row r="10" spans="1:8">
      <c r="A10" s="175"/>
      <c r="B10" s="175"/>
      <c r="C10" s="175"/>
      <c r="D10" s="175"/>
      <c r="E10" s="175"/>
      <c r="F10" s="175"/>
      <c r="G10" s="175"/>
      <c r="H10" s="175"/>
    </row>
    <row r="11" spans="1:8">
      <c r="A11" s="171" t="str">
        <f>CONCATENATE("ДОДАТКОВА ВІДОМІСТЬ ОБЛІКУ УСПІШНОСТІ   № ",'ВНЕСЕННЯ ІНФОРМАЦІЇ'!X18)</f>
        <v>ДОДАТКОВА ВІДОМІСТЬ ОБЛІКУ УСПІШНОСТІ   № 20.2.220.2.0220</v>
      </c>
      <c r="B11" s="171"/>
      <c r="C11" s="171"/>
      <c r="D11" s="171"/>
      <c r="E11" s="171"/>
      <c r="F11" s="171"/>
      <c r="G11" s="171"/>
      <c r="H11" s="171"/>
    </row>
    <row r="12" spans="1:8">
      <c r="A12" s="176" t="str">
        <f>'ВНЕСЕННЯ ІНФОРМАЦІЇ'!X19</f>
        <v>29.05.2021</v>
      </c>
      <c r="B12" s="176"/>
      <c r="C12" s="176"/>
      <c r="D12" s="176"/>
      <c r="E12" s="176"/>
      <c r="F12" s="176"/>
      <c r="G12" s="176"/>
      <c r="H12" s="176"/>
    </row>
    <row r="13" spans="1:8">
      <c r="A13" s="19" t="s">
        <v>29</v>
      </c>
      <c r="B13" s="177" t="str">
        <f>IF('ВНЕСЕННЯ ІНФОРМАЦІЇ'!C6="","",'ВНЕСЕННЯ ІНФОРМАЦІЇ'!C6)</f>
        <v>Кваліфікаційний іспит за спеціальністю</v>
      </c>
      <c r="C13" s="177"/>
      <c r="D13" s="177"/>
      <c r="E13" s="177"/>
      <c r="F13" s="177"/>
      <c r="G13" s="177"/>
      <c r="H13" s="177"/>
    </row>
    <row r="14" spans="1:8">
      <c r="A14" s="169" t="str">
        <f>CONCATENATE("за ",'ВНЕСЕННЯ ІНФОРМАЦІЇ'!C4," навчальний семестр")</f>
        <v>за 2 навчальний семестр</v>
      </c>
      <c r="B14" s="169"/>
      <c r="C14" s="169"/>
      <c r="D14" s="1"/>
      <c r="E14" s="1"/>
      <c r="F14" s="23"/>
      <c r="G14" s="23"/>
      <c r="H14" s="1"/>
    </row>
    <row r="15" spans="1:8">
      <c r="A15" s="21" t="s">
        <v>30</v>
      </c>
      <c r="B15" s="24"/>
      <c r="C15" s="25" t="str">
        <f>'ВНЕСЕННЯ ІНФОРМАЦІЇ'!C17</f>
        <v>ДЕ</v>
      </c>
      <c r="D15" s="26"/>
      <c r="E15" s="27" t="s">
        <v>31</v>
      </c>
      <c r="F15" s="28"/>
      <c r="G15" s="1"/>
      <c r="H15" s="29">
        <f>IF('ВНЕСЕННЯ ІНФОРМАЦІЇ'!C18="","",'ВНЕСЕННЯ ІНФОРМАЦІЇ'!C18)</f>
        <v>120</v>
      </c>
    </row>
    <row r="16" spans="1:8">
      <c r="A16" s="169" t="str">
        <f>IF('ВНЕСЕННЯ ІНФОРМАЦІЇ'!$C$17="ДІ","Голова ДЕК","Екзаменатор / викладач")</f>
        <v>Екзаменатор / викладач</v>
      </c>
      <c r="B16" s="169"/>
      <c r="C16" s="170" t="str">
        <f>IF('ВНЕСЕННЯ ІНФОРМАЦІЇ'!C7="","",'ВНЕСЕННЯ ІНФОРМАЦІЇ'!C7)</f>
        <v>Дорошенко Г.О.</v>
      </c>
      <c r="D16" s="170"/>
      <c r="E16" s="170"/>
      <c r="F16" s="170"/>
      <c r="G16" s="170"/>
      <c r="H16" s="170"/>
    </row>
    <row r="17" spans="1:9">
      <c r="A17" s="169" t="str">
        <f>IF('ВНЕСЕННЯ ІНФОРМАЦІЇ'!$C$17="ДІ","Члени ДЕК","Викладач")</f>
        <v>Викладач</v>
      </c>
      <c r="B17" s="169"/>
      <c r="C17" s="180" t="str">
        <f>CONCATENATE(IF('ВНЕСЕННЯ ІНФОРМАЦІЇ'!C8="","",'ВНЕСЕННЯ ІНФОРМАЦІЇ'!L9))</f>
        <v/>
      </c>
      <c r="D17" s="180"/>
      <c r="E17" s="180"/>
      <c r="F17" s="180"/>
      <c r="G17" s="180"/>
      <c r="H17" s="180"/>
    </row>
    <row r="18" spans="1:9">
      <c r="A18" s="181" t="s">
        <v>18</v>
      </c>
      <c r="B18" s="181" t="s">
        <v>19</v>
      </c>
      <c r="C18" s="181" t="s">
        <v>32</v>
      </c>
      <c r="D18" s="181" t="s">
        <v>22</v>
      </c>
      <c r="E18" s="181"/>
      <c r="F18" s="181"/>
      <c r="G18" s="181" t="s">
        <v>10</v>
      </c>
      <c r="H18" s="181" t="str">
        <f>IF('ВНЕСЕННЯ ІНФОРМАЦІЇ'!C17="ДІ","Підписи членів ДЕК","Підпис викладач")</f>
        <v>Підпис викладач</v>
      </c>
    </row>
    <row r="19" spans="1:9" ht="36.75">
      <c r="A19" s="181"/>
      <c r="B19" s="181"/>
      <c r="C19" s="181"/>
      <c r="D19" s="30" t="s">
        <v>25</v>
      </c>
      <c r="E19" s="31" t="s">
        <v>24</v>
      </c>
      <c r="F19" s="31" t="s">
        <v>26</v>
      </c>
      <c r="G19" s="181"/>
      <c r="H19" s="181"/>
    </row>
    <row r="20" spans="1:9">
      <c r="A20" s="58">
        <v>1</v>
      </c>
      <c r="B20" s="59" t="str">
        <f ca="1">IFERROR(INDIRECT(ADDRESS((I20+21),2,4,1,"ВНЕСЕННЯ ІНФОРМАЦІЇ")),"")</f>
        <v/>
      </c>
      <c r="C20" s="62" t="str">
        <f ca="1">IFERROR(INDIRECT(ADDRESS((I20+21),3,4,1,"ВНЕСЕННЯ ІНФОРМАЦІЇ")),"")</f>
        <v/>
      </c>
      <c r="D20" s="58" t="str">
        <f ca="1">IFERROR(INDIRECT(ADDRESS((I20+21),29,4,1,"ВНЕСЕННЯ ІНФОРМАЦІЇ")),"")</f>
        <v/>
      </c>
      <c r="E20" s="60" t="str">
        <f ca="1">IFERROR(INDIRECT(ADDRESS((I20+21),28,4,1,"ВНЕСЕННЯ ІНФОРМАЦІЇ")),"")</f>
        <v/>
      </c>
      <c r="F20" s="60" t="str">
        <f ca="1">IFERROR(INDIRECT(ADDRESS((I20+21),30,4,1,"ВНЕСЕННЯ ІНФОРМАЦІЇ")),"")</f>
        <v/>
      </c>
      <c r="G20" s="61" t="str">
        <f ca="1">IF(B20="","",$A$12)</f>
        <v/>
      </c>
      <c r="H20" s="36"/>
      <c r="I20" s="56" t="e">
        <f>MATCH(A20,'ВНЕСЕННЯ ІНФОРМАЦІЇ'!$AH$22:$AH$54,0)</f>
        <v>#N/A</v>
      </c>
    </row>
    <row r="21" spans="1:9">
      <c r="A21" s="58">
        <v>2</v>
      </c>
      <c r="B21" s="59" t="str">
        <f t="shared" ref="B21:B51" ca="1" si="0">IFERROR(INDIRECT(ADDRESS((I21+21),2,4,1,"ВНЕСЕННЯ ІНФОРМАЦІЇ")),"")</f>
        <v/>
      </c>
      <c r="C21" s="62" t="str">
        <f t="shared" ref="C21:C51" ca="1" si="1">IFERROR(INDIRECT(ADDRESS((I21+21),3,4,1,"ВНЕСЕННЯ ІНФОРМАЦІЇ")),"")</f>
        <v/>
      </c>
      <c r="D21" s="58" t="str">
        <f t="shared" ref="D21:D51" ca="1" si="2">IFERROR(INDIRECT(ADDRESS((I21+21),29,4,1,"ВНЕСЕННЯ ІНФОРМАЦІЇ")),"")</f>
        <v/>
      </c>
      <c r="E21" s="60" t="str">
        <f t="shared" ref="E21:E51" ca="1" si="3">IFERROR(INDIRECT(ADDRESS((I21+21),28,4,1,"ВНЕСЕННЯ ІНФОРМАЦІЇ")),"")</f>
        <v/>
      </c>
      <c r="F21" s="60" t="str">
        <f t="shared" ref="F21:F51" ca="1" si="4">IFERROR(INDIRECT(ADDRESS((I21+21),30,4,1,"ВНЕСЕННЯ ІНФОРМАЦІЇ")),"")</f>
        <v/>
      </c>
      <c r="G21" s="61" t="str">
        <f t="shared" ref="G21:G51" ca="1" si="5">IF(B21="","",$A$12)</f>
        <v/>
      </c>
      <c r="H21" s="36"/>
      <c r="I21" s="56" t="e">
        <f>MATCH(A21,'ВНЕСЕННЯ ІНФОРМАЦІЇ'!$AH$22:$AH$54,0)</f>
        <v>#N/A</v>
      </c>
    </row>
    <row r="22" spans="1:9">
      <c r="A22" s="58">
        <v>3</v>
      </c>
      <c r="B22" s="59" t="str">
        <f t="shared" ca="1" si="0"/>
        <v/>
      </c>
      <c r="C22" s="62" t="str">
        <f t="shared" ca="1" si="1"/>
        <v/>
      </c>
      <c r="D22" s="58" t="str">
        <f t="shared" ca="1" si="2"/>
        <v/>
      </c>
      <c r="E22" s="60" t="str">
        <f t="shared" ca="1" si="3"/>
        <v/>
      </c>
      <c r="F22" s="60" t="str">
        <f t="shared" ca="1" si="4"/>
        <v/>
      </c>
      <c r="G22" s="61" t="str">
        <f t="shared" ca="1" si="5"/>
        <v/>
      </c>
      <c r="H22" s="36"/>
      <c r="I22" s="56" t="e">
        <f>MATCH(A22,'ВНЕСЕННЯ ІНФОРМАЦІЇ'!$AH$22:$AH$54,0)</f>
        <v>#N/A</v>
      </c>
    </row>
    <row r="23" spans="1:9">
      <c r="A23" s="58">
        <v>4</v>
      </c>
      <c r="B23" s="59" t="str">
        <f t="shared" ca="1" si="0"/>
        <v/>
      </c>
      <c r="C23" s="62" t="str">
        <f t="shared" ca="1" si="1"/>
        <v/>
      </c>
      <c r="D23" s="58" t="str">
        <f t="shared" ca="1" si="2"/>
        <v/>
      </c>
      <c r="E23" s="60" t="str">
        <f t="shared" ca="1" si="3"/>
        <v/>
      </c>
      <c r="F23" s="60" t="str">
        <f t="shared" ca="1" si="4"/>
        <v/>
      </c>
      <c r="G23" s="61" t="str">
        <f t="shared" ca="1" si="5"/>
        <v/>
      </c>
      <c r="H23" s="36"/>
      <c r="I23" s="56" t="e">
        <f>MATCH(A23,'ВНЕСЕННЯ ІНФОРМАЦІЇ'!$AH$22:$AH$54,0)</f>
        <v>#N/A</v>
      </c>
    </row>
    <row r="24" spans="1:9">
      <c r="A24" s="58">
        <v>5</v>
      </c>
      <c r="B24" s="59" t="str">
        <f t="shared" ca="1" si="0"/>
        <v/>
      </c>
      <c r="C24" s="62" t="str">
        <f t="shared" ca="1" si="1"/>
        <v/>
      </c>
      <c r="D24" s="58" t="str">
        <f t="shared" ca="1" si="2"/>
        <v/>
      </c>
      <c r="E24" s="60" t="str">
        <f t="shared" ca="1" si="3"/>
        <v/>
      </c>
      <c r="F24" s="60" t="str">
        <f t="shared" ca="1" si="4"/>
        <v/>
      </c>
      <c r="G24" s="61" t="str">
        <f t="shared" ca="1" si="5"/>
        <v/>
      </c>
      <c r="H24" s="36"/>
      <c r="I24" s="56" t="e">
        <f>MATCH(A24,'ВНЕСЕННЯ ІНФОРМАЦІЇ'!$AH$22:$AH$54,0)</f>
        <v>#N/A</v>
      </c>
    </row>
    <row r="25" spans="1:9">
      <c r="A25" s="58">
        <v>6</v>
      </c>
      <c r="B25" s="59" t="str">
        <f t="shared" ca="1" si="0"/>
        <v/>
      </c>
      <c r="C25" s="62" t="str">
        <f t="shared" ca="1" si="1"/>
        <v/>
      </c>
      <c r="D25" s="58" t="str">
        <f t="shared" ca="1" si="2"/>
        <v/>
      </c>
      <c r="E25" s="60" t="str">
        <f t="shared" ca="1" si="3"/>
        <v/>
      </c>
      <c r="F25" s="60" t="str">
        <f t="shared" ca="1" si="4"/>
        <v/>
      </c>
      <c r="G25" s="61" t="str">
        <f t="shared" ca="1" si="5"/>
        <v/>
      </c>
      <c r="H25" s="36"/>
      <c r="I25" s="56" t="e">
        <f>MATCH(A25,'ВНЕСЕННЯ ІНФОРМАЦІЇ'!$AH$22:$AH$54,0)</f>
        <v>#N/A</v>
      </c>
    </row>
    <row r="26" spans="1:9">
      <c r="A26" s="58">
        <v>7</v>
      </c>
      <c r="B26" s="59" t="str">
        <f t="shared" ca="1" si="0"/>
        <v/>
      </c>
      <c r="C26" s="62" t="str">
        <f t="shared" ca="1" si="1"/>
        <v/>
      </c>
      <c r="D26" s="58" t="str">
        <f t="shared" ca="1" si="2"/>
        <v/>
      </c>
      <c r="E26" s="60" t="str">
        <f t="shared" ca="1" si="3"/>
        <v/>
      </c>
      <c r="F26" s="60" t="str">
        <f t="shared" ca="1" si="4"/>
        <v/>
      </c>
      <c r="G26" s="61" t="str">
        <f t="shared" ca="1" si="5"/>
        <v/>
      </c>
      <c r="H26" s="36"/>
      <c r="I26" s="56" t="e">
        <f>MATCH(A26,'ВНЕСЕННЯ ІНФОРМАЦІЇ'!$AH$22:$AH$54,0)</f>
        <v>#N/A</v>
      </c>
    </row>
    <row r="27" spans="1:9">
      <c r="A27" s="58">
        <v>8</v>
      </c>
      <c r="B27" s="59" t="str">
        <f t="shared" ca="1" si="0"/>
        <v/>
      </c>
      <c r="C27" s="62" t="str">
        <f t="shared" ca="1" si="1"/>
        <v/>
      </c>
      <c r="D27" s="58" t="str">
        <f t="shared" ca="1" si="2"/>
        <v/>
      </c>
      <c r="E27" s="60" t="str">
        <f t="shared" ca="1" si="3"/>
        <v/>
      </c>
      <c r="F27" s="60" t="str">
        <f t="shared" ca="1" si="4"/>
        <v/>
      </c>
      <c r="G27" s="61" t="str">
        <f t="shared" ca="1" si="5"/>
        <v/>
      </c>
      <c r="H27" s="36"/>
      <c r="I27" s="56" t="e">
        <f>MATCH(A27,'ВНЕСЕННЯ ІНФОРМАЦІЇ'!$AH$22:$AH$54,0)</f>
        <v>#N/A</v>
      </c>
    </row>
    <row r="28" spans="1:9">
      <c r="A28" s="58">
        <v>9</v>
      </c>
      <c r="B28" s="59" t="str">
        <f t="shared" ca="1" si="0"/>
        <v/>
      </c>
      <c r="C28" s="62" t="str">
        <f t="shared" ca="1" si="1"/>
        <v/>
      </c>
      <c r="D28" s="58" t="str">
        <f t="shared" ca="1" si="2"/>
        <v/>
      </c>
      <c r="E28" s="60" t="str">
        <f t="shared" ca="1" si="3"/>
        <v/>
      </c>
      <c r="F28" s="60" t="str">
        <f t="shared" ca="1" si="4"/>
        <v/>
      </c>
      <c r="G28" s="61" t="str">
        <f t="shared" ca="1" si="5"/>
        <v/>
      </c>
      <c r="H28" s="36"/>
      <c r="I28" s="56" t="e">
        <f>MATCH(A28,'ВНЕСЕННЯ ІНФОРМАЦІЇ'!$AH$22:$AH$54,0)</f>
        <v>#N/A</v>
      </c>
    </row>
    <row r="29" spans="1:9">
      <c r="A29" s="58">
        <v>10</v>
      </c>
      <c r="B29" s="59" t="str">
        <f t="shared" ca="1" si="0"/>
        <v/>
      </c>
      <c r="C29" s="62" t="str">
        <f t="shared" ca="1" si="1"/>
        <v/>
      </c>
      <c r="D29" s="58" t="str">
        <f t="shared" ca="1" si="2"/>
        <v/>
      </c>
      <c r="E29" s="60" t="str">
        <f t="shared" ca="1" si="3"/>
        <v/>
      </c>
      <c r="F29" s="60" t="str">
        <f t="shared" ca="1" si="4"/>
        <v/>
      </c>
      <c r="G29" s="61" t="str">
        <f t="shared" ca="1" si="5"/>
        <v/>
      </c>
      <c r="H29" s="36"/>
      <c r="I29" s="56" t="e">
        <f>MATCH(A29,'ВНЕСЕННЯ ІНФОРМАЦІЇ'!$AH$22:$AH$54,0)</f>
        <v>#N/A</v>
      </c>
    </row>
    <row r="30" spans="1:9">
      <c r="A30" s="58">
        <v>11</v>
      </c>
      <c r="B30" s="59" t="str">
        <f t="shared" ca="1" si="0"/>
        <v/>
      </c>
      <c r="C30" s="62" t="str">
        <f t="shared" ca="1" si="1"/>
        <v/>
      </c>
      <c r="D30" s="58" t="str">
        <f t="shared" ca="1" si="2"/>
        <v/>
      </c>
      <c r="E30" s="60" t="str">
        <f t="shared" ca="1" si="3"/>
        <v/>
      </c>
      <c r="F30" s="60" t="str">
        <f t="shared" ca="1" si="4"/>
        <v/>
      </c>
      <c r="G30" s="61" t="str">
        <f t="shared" ca="1" si="5"/>
        <v/>
      </c>
      <c r="H30" s="36"/>
      <c r="I30" s="56" t="e">
        <f>MATCH(A30,'ВНЕСЕННЯ ІНФОРМАЦІЇ'!$AH$22:$AH$54,0)</f>
        <v>#N/A</v>
      </c>
    </row>
    <row r="31" spans="1:9">
      <c r="A31" s="58">
        <v>12</v>
      </c>
      <c r="B31" s="59" t="str">
        <f t="shared" ca="1" si="0"/>
        <v/>
      </c>
      <c r="C31" s="62" t="str">
        <f t="shared" ca="1" si="1"/>
        <v/>
      </c>
      <c r="D31" s="58" t="str">
        <f t="shared" ca="1" si="2"/>
        <v/>
      </c>
      <c r="E31" s="60" t="str">
        <f t="shared" ca="1" si="3"/>
        <v/>
      </c>
      <c r="F31" s="60" t="str">
        <f t="shared" ca="1" si="4"/>
        <v/>
      </c>
      <c r="G31" s="61" t="str">
        <f t="shared" ca="1" si="5"/>
        <v/>
      </c>
      <c r="H31" s="36"/>
      <c r="I31" s="56" t="e">
        <f>MATCH(A31,'ВНЕСЕННЯ ІНФОРМАЦІЇ'!$AH$22:$AH$54,0)</f>
        <v>#N/A</v>
      </c>
    </row>
    <row r="32" spans="1:9">
      <c r="A32" s="58">
        <v>13</v>
      </c>
      <c r="B32" s="59" t="str">
        <f t="shared" ca="1" si="0"/>
        <v/>
      </c>
      <c r="C32" s="62" t="str">
        <f t="shared" ca="1" si="1"/>
        <v/>
      </c>
      <c r="D32" s="58" t="str">
        <f t="shared" ca="1" si="2"/>
        <v/>
      </c>
      <c r="E32" s="60" t="str">
        <f t="shared" ca="1" si="3"/>
        <v/>
      </c>
      <c r="F32" s="60" t="str">
        <f t="shared" ca="1" si="4"/>
        <v/>
      </c>
      <c r="G32" s="61" t="str">
        <f t="shared" ca="1" si="5"/>
        <v/>
      </c>
      <c r="H32" s="36"/>
      <c r="I32" s="56" t="e">
        <f>MATCH(A32,'ВНЕСЕННЯ ІНФОРМАЦІЇ'!$AH$22:$AH$54,0)</f>
        <v>#N/A</v>
      </c>
    </row>
    <row r="33" spans="1:9">
      <c r="A33" s="58">
        <v>14</v>
      </c>
      <c r="B33" s="59" t="str">
        <f t="shared" ca="1" si="0"/>
        <v/>
      </c>
      <c r="C33" s="62" t="str">
        <f t="shared" ca="1" si="1"/>
        <v/>
      </c>
      <c r="D33" s="58" t="str">
        <f t="shared" ca="1" si="2"/>
        <v/>
      </c>
      <c r="E33" s="60" t="str">
        <f t="shared" ca="1" si="3"/>
        <v/>
      </c>
      <c r="F33" s="60" t="str">
        <f t="shared" ca="1" si="4"/>
        <v/>
      </c>
      <c r="G33" s="61" t="str">
        <f t="shared" ca="1" si="5"/>
        <v/>
      </c>
      <c r="H33" s="36"/>
      <c r="I33" s="56" t="e">
        <f>MATCH(A33,'ВНЕСЕННЯ ІНФОРМАЦІЇ'!$AH$22:$AH$54,0)</f>
        <v>#N/A</v>
      </c>
    </row>
    <row r="34" spans="1:9">
      <c r="A34" s="58">
        <v>15</v>
      </c>
      <c r="B34" s="59" t="str">
        <f t="shared" ca="1" si="0"/>
        <v/>
      </c>
      <c r="C34" s="62" t="str">
        <f t="shared" ca="1" si="1"/>
        <v/>
      </c>
      <c r="D34" s="58" t="str">
        <f t="shared" ca="1" si="2"/>
        <v/>
      </c>
      <c r="E34" s="60" t="str">
        <f t="shared" ca="1" si="3"/>
        <v/>
      </c>
      <c r="F34" s="60" t="str">
        <f t="shared" ca="1" si="4"/>
        <v/>
      </c>
      <c r="G34" s="61" t="str">
        <f t="shared" ca="1" si="5"/>
        <v/>
      </c>
      <c r="H34" s="36"/>
      <c r="I34" s="56" t="e">
        <f>MATCH(A34,'ВНЕСЕННЯ ІНФОРМАЦІЇ'!$AH$22:$AH$54,0)</f>
        <v>#N/A</v>
      </c>
    </row>
    <row r="35" spans="1:9">
      <c r="A35" s="58">
        <v>16</v>
      </c>
      <c r="B35" s="59" t="str">
        <f t="shared" ca="1" si="0"/>
        <v/>
      </c>
      <c r="C35" s="62" t="str">
        <f t="shared" ca="1" si="1"/>
        <v/>
      </c>
      <c r="D35" s="58" t="str">
        <f t="shared" ca="1" si="2"/>
        <v/>
      </c>
      <c r="E35" s="60" t="str">
        <f t="shared" ca="1" si="3"/>
        <v/>
      </c>
      <c r="F35" s="60" t="str">
        <f t="shared" ca="1" si="4"/>
        <v/>
      </c>
      <c r="G35" s="61" t="str">
        <f t="shared" ca="1" si="5"/>
        <v/>
      </c>
      <c r="H35" s="36"/>
      <c r="I35" s="56" t="e">
        <f>MATCH(A35,'ВНЕСЕННЯ ІНФОРМАЦІЇ'!$AH$22:$AH$54,0)</f>
        <v>#N/A</v>
      </c>
    </row>
    <row r="36" spans="1:9">
      <c r="A36" s="58">
        <v>17</v>
      </c>
      <c r="B36" s="59" t="str">
        <f t="shared" ca="1" si="0"/>
        <v/>
      </c>
      <c r="C36" s="62" t="str">
        <f t="shared" ca="1" si="1"/>
        <v/>
      </c>
      <c r="D36" s="58" t="str">
        <f t="shared" ca="1" si="2"/>
        <v/>
      </c>
      <c r="E36" s="60" t="str">
        <f t="shared" ca="1" si="3"/>
        <v/>
      </c>
      <c r="F36" s="60" t="str">
        <f t="shared" ca="1" si="4"/>
        <v/>
      </c>
      <c r="G36" s="61" t="str">
        <f t="shared" ca="1" si="5"/>
        <v/>
      </c>
      <c r="H36" s="36"/>
      <c r="I36" s="56" t="e">
        <f>MATCH(A36,'ВНЕСЕННЯ ІНФОРМАЦІЇ'!$AH$22:$AH$54,0)</f>
        <v>#N/A</v>
      </c>
    </row>
    <row r="37" spans="1:9">
      <c r="A37" s="58">
        <v>18</v>
      </c>
      <c r="B37" s="59" t="str">
        <f t="shared" ca="1" si="0"/>
        <v/>
      </c>
      <c r="C37" s="62" t="str">
        <f t="shared" ca="1" si="1"/>
        <v/>
      </c>
      <c r="D37" s="58" t="str">
        <f t="shared" ca="1" si="2"/>
        <v/>
      </c>
      <c r="E37" s="60" t="str">
        <f t="shared" ca="1" si="3"/>
        <v/>
      </c>
      <c r="F37" s="60" t="str">
        <f t="shared" ca="1" si="4"/>
        <v/>
      </c>
      <c r="G37" s="61" t="str">
        <f t="shared" ca="1" si="5"/>
        <v/>
      </c>
      <c r="H37" s="36"/>
      <c r="I37" s="56" t="e">
        <f>MATCH(A37,'ВНЕСЕННЯ ІНФОРМАЦІЇ'!$AH$22:$AH$54,0)</f>
        <v>#N/A</v>
      </c>
    </row>
    <row r="38" spans="1:9">
      <c r="A38" s="58">
        <v>19</v>
      </c>
      <c r="B38" s="59" t="str">
        <f t="shared" ca="1" si="0"/>
        <v/>
      </c>
      <c r="C38" s="62" t="str">
        <f t="shared" ca="1" si="1"/>
        <v/>
      </c>
      <c r="D38" s="58" t="str">
        <f t="shared" ca="1" si="2"/>
        <v/>
      </c>
      <c r="E38" s="60" t="str">
        <f t="shared" ca="1" si="3"/>
        <v/>
      </c>
      <c r="F38" s="60" t="str">
        <f t="shared" ca="1" si="4"/>
        <v/>
      </c>
      <c r="G38" s="61" t="str">
        <f t="shared" ca="1" si="5"/>
        <v/>
      </c>
      <c r="H38" s="36"/>
      <c r="I38" s="56" t="e">
        <f>MATCH(A38,'ВНЕСЕННЯ ІНФОРМАЦІЇ'!$AH$22:$AH$54,0)</f>
        <v>#N/A</v>
      </c>
    </row>
    <row r="39" spans="1:9">
      <c r="A39" s="58">
        <v>20</v>
      </c>
      <c r="B39" s="59" t="str">
        <f t="shared" ca="1" si="0"/>
        <v/>
      </c>
      <c r="C39" s="62" t="str">
        <f t="shared" ca="1" si="1"/>
        <v/>
      </c>
      <c r="D39" s="58" t="str">
        <f t="shared" ca="1" si="2"/>
        <v/>
      </c>
      <c r="E39" s="60" t="str">
        <f t="shared" ca="1" si="3"/>
        <v/>
      </c>
      <c r="F39" s="60" t="str">
        <f t="shared" ca="1" si="4"/>
        <v/>
      </c>
      <c r="G39" s="61" t="str">
        <f t="shared" ca="1" si="5"/>
        <v/>
      </c>
      <c r="H39" s="36"/>
      <c r="I39" s="56" t="e">
        <f>MATCH(A39,'ВНЕСЕННЯ ІНФОРМАЦІЇ'!$AH$22:$AH$54,0)</f>
        <v>#N/A</v>
      </c>
    </row>
    <row r="40" spans="1:9">
      <c r="A40" s="58">
        <v>21</v>
      </c>
      <c r="B40" s="59" t="str">
        <f t="shared" ca="1" si="0"/>
        <v/>
      </c>
      <c r="C40" s="62" t="str">
        <f t="shared" ca="1" si="1"/>
        <v/>
      </c>
      <c r="D40" s="58" t="str">
        <f t="shared" ca="1" si="2"/>
        <v/>
      </c>
      <c r="E40" s="60" t="str">
        <f t="shared" ca="1" si="3"/>
        <v/>
      </c>
      <c r="F40" s="60" t="str">
        <f t="shared" ca="1" si="4"/>
        <v/>
      </c>
      <c r="G40" s="61" t="str">
        <f t="shared" ca="1" si="5"/>
        <v/>
      </c>
      <c r="H40" s="36"/>
      <c r="I40" s="56" t="e">
        <f>MATCH(A40,'ВНЕСЕННЯ ІНФОРМАЦІЇ'!$AH$22:$AH$54,0)</f>
        <v>#N/A</v>
      </c>
    </row>
    <row r="41" spans="1:9">
      <c r="A41" s="58">
        <v>22</v>
      </c>
      <c r="B41" s="59" t="str">
        <f t="shared" ca="1" si="0"/>
        <v/>
      </c>
      <c r="C41" s="62" t="str">
        <f t="shared" ca="1" si="1"/>
        <v/>
      </c>
      <c r="D41" s="58" t="str">
        <f t="shared" ca="1" si="2"/>
        <v/>
      </c>
      <c r="E41" s="60" t="str">
        <f t="shared" ca="1" si="3"/>
        <v/>
      </c>
      <c r="F41" s="60" t="str">
        <f t="shared" ca="1" si="4"/>
        <v/>
      </c>
      <c r="G41" s="61" t="str">
        <f t="shared" ca="1" si="5"/>
        <v/>
      </c>
      <c r="H41" s="36"/>
      <c r="I41" s="56" t="e">
        <f>MATCH(A41,'ВНЕСЕННЯ ІНФОРМАЦІЇ'!$AH$22:$AH$54,0)</f>
        <v>#N/A</v>
      </c>
    </row>
    <row r="42" spans="1:9">
      <c r="A42" s="58">
        <v>23</v>
      </c>
      <c r="B42" s="59" t="str">
        <f t="shared" ca="1" si="0"/>
        <v/>
      </c>
      <c r="C42" s="62" t="str">
        <f t="shared" ca="1" si="1"/>
        <v/>
      </c>
      <c r="D42" s="58" t="str">
        <f t="shared" ca="1" si="2"/>
        <v/>
      </c>
      <c r="E42" s="60" t="str">
        <f t="shared" ca="1" si="3"/>
        <v/>
      </c>
      <c r="F42" s="60" t="str">
        <f t="shared" ca="1" si="4"/>
        <v/>
      </c>
      <c r="G42" s="61" t="str">
        <f t="shared" ca="1" si="5"/>
        <v/>
      </c>
      <c r="H42" s="36"/>
      <c r="I42" s="56" t="e">
        <f>MATCH(A42,'ВНЕСЕННЯ ІНФОРМАЦІЇ'!$AH$22:$AH$54,0)</f>
        <v>#N/A</v>
      </c>
    </row>
    <row r="43" spans="1:9">
      <c r="A43" s="58">
        <v>24</v>
      </c>
      <c r="B43" s="59" t="str">
        <f t="shared" ca="1" si="0"/>
        <v/>
      </c>
      <c r="C43" s="62" t="str">
        <f t="shared" ca="1" si="1"/>
        <v/>
      </c>
      <c r="D43" s="58" t="str">
        <f t="shared" ca="1" si="2"/>
        <v/>
      </c>
      <c r="E43" s="60" t="str">
        <f t="shared" ca="1" si="3"/>
        <v/>
      </c>
      <c r="F43" s="60" t="str">
        <f t="shared" ca="1" si="4"/>
        <v/>
      </c>
      <c r="G43" s="61" t="str">
        <f t="shared" ca="1" si="5"/>
        <v/>
      </c>
      <c r="H43" s="36"/>
      <c r="I43" s="56" t="e">
        <f>MATCH(A43,'ВНЕСЕННЯ ІНФОРМАЦІЇ'!$AH$22:$AH$54,0)</f>
        <v>#N/A</v>
      </c>
    </row>
    <row r="44" spans="1:9">
      <c r="A44" s="58">
        <v>25</v>
      </c>
      <c r="B44" s="59" t="str">
        <f t="shared" ca="1" si="0"/>
        <v/>
      </c>
      <c r="C44" s="62" t="str">
        <f t="shared" ca="1" si="1"/>
        <v/>
      </c>
      <c r="D44" s="58" t="str">
        <f t="shared" ca="1" si="2"/>
        <v/>
      </c>
      <c r="E44" s="60" t="str">
        <f t="shared" ca="1" si="3"/>
        <v/>
      </c>
      <c r="F44" s="60" t="str">
        <f t="shared" ca="1" si="4"/>
        <v/>
      </c>
      <c r="G44" s="61" t="str">
        <f t="shared" ca="1" si="5"/>
        <v/>
      </c>
      <c r="H44" s="36"/>
      <c r="I44" s="56" t="e">
        <f>MATCH(A44,'ВНЕСЕННЯ ІНФОРМАЦІЇ'!$AH$22:$AH$54,0)</f>
        <v>#N/A</v>
      </c>
    </row>
    <row r="45" spans="1:9">
      <c r="A45" s="58">
        <v>26</v>
      </c>
      <c r="B45" s="59" t="str">
        <f t="shared" ca="1" si="0"/>
        <v/>
      </c>
      <c r="C45" s="62" t="str">
        <f t="shared" ca="1" si="1"/>
        <v/>
      </c>
      <c r="D45" s="58" t="str">
        <f t="shared" ca="1" si="2"/>
        <v/>
      </c>
      <c r="E45" s="60" t="str">
        <f t="shared" ca="1" si="3"/>
        <v/>
      </c>
      <c r="F45" s="60" t="str">
        <f t="shared" ca="1" si="4"/>
        <v/>
      </c>
      <c r="G45" s="61" t="str">
        <f t="shared" ca="1" si="5"/>
        <v/>
      </c>
      <c r="H45" s="36"/>
      <c r="I45" s="56" t="e">
        <f>MATCH(A45,'ВНЕСЕННЯ ІНФОРМАЦІЇ'!$AH$22:$AH$54,0)</f>
        <v>#N/A</v>
      </c>
    </row>
    <row r="46" spans="1:9">
      <c r="A46" s="58">
        <v>27</v>
      </c>
      <c r="B46" s="59" t="str">
        <f t="shared" ca="1" si="0"/>
        <v/>
      </c>
      <c r="C46" s="62" t="str">
        <f t="shared" ca="1" si="1"/>
        <v/>
      </c>
      <c r="D46" s="58" t="str">
        <f t="shared" ca="1" si="2"/>
        <v/>
      </c>
      <c r="E46" s="60" t="str">
        <f t="shared" ca="1" si="3"/>
        <v/>
      </c>
      <c r="F46" s="60" t="str">
        <f t="shared" ca="1" si="4"/>
        <v/>
      </c>
      <c r="G46" s="61" t="str">
        <f t="shared" ca="1" si="5"/>
        <v/>
      </c>
      <c r="H46" s="36"/>
      <c r="I46" s="56" t="e">
        <f>MATCH(A46,'ВНЕСЕННЯ ІНФОРМАЦІЇ'!$AH$22:$AH$54,0)</f>
        <v>#N/A</v>
      </c>
    </row>
    <row r="47" spans="1:9">
      <c r="A47" s="58">
        <v>28</v>
      </c>
      <c r="B47" s="59" t="str">
        <f t="shared" ca="1" si="0"/>
        <v/>
      </c>
      <c r="C47" s="62" t="str">
        <f t="shared" ca="1" si="1"/>
        <v/>
      </c>
      <c r="D47" s="58" t="str">
        <f t="shared" ca="1" si="2"/>
        <v/>
      </c>
      <c r="E47" s="60" t="str">
        <f t="shared" ca="1" si="3"/>
        <v/>
      </c>
      <c r="F47" s="60" t="str">
        <f t="shared" ca="1" si="4"/>
        <v/>
      </c>
      <c r="G47" s="61" t="str">
        <f t="shared" ca="1" si="5"/>
        <v/>
      </c>
      <c r="H47" s="36"/>
      <c r="I47" s="56" t="e">
        <f>MATCH(A47,'ВНЕСЕННЯ ІНФОРМАЦІЇ'!$AH$22:$AH$54,0)</f>
        <v>#N/A</v>
      </c>
    </row>
    <row r="48" spans="1:9">
      <c r="A48" s="58">
        <v>29</v>
      </c>
      <c r="B48" s="59" t="str">
        <f t="shared" ca="1" si="0"/>
        <v/>
      </c>
      <c r="C48" s="62" t="str">
        <f t="shared" ca="1" si="1"/>
        <v/>
      </c>
      <c r="D48" s="58" t="str">
        <f t="shared" ca="1" si="2"/>
        <v/>
      </c>
      <c r="E48" s="60" t="str">
        <f t="shared" ca="1" si="3"/>
        <v/>
      </c>
      <c r="F48" s="60" t="str">
        <f t="shared" ca="1" si="4"/>
        <v/>
      </c>
      <c r="G48" s="61" t="str">
        <f t="shared" ca="1" si="5"/>
        <v/>
      </c>
      <c r="H48" s="36"/>
      <c r="I48" s="56" t="e">
        <f>MATCH(A48,'ВНЕСЕННЯ ІНФОРМАЦІЇ'!$AH$22:$AH$54,0)</f>
        <v>#N/A</v>
      </c>
    </row>
    <row r="49" spans="1:9">
      <c r="A49" s="58">
        <v>30</v>
      </c>
      <c r="B49" s="59" t="str">
        <f t="shared" ca="1" si="0"/>
        <v/>
      </c>
      <c r="C49" s="62" t="str">
        <f t="shared" ca="1" si="1"/>
        <v/>
      </c>
      <c r="D49" s="58" t="str">
        <f t="shared" ca="1" si="2"/>
        <v/>
      </c>
      <c r="E49" s="60" t="str">
        <f t="shared" ca="1" si="3"/>
        <v/>
      </c>
      <c r="F49" s="60" t="str">
        <f t="shared" ca="1" si="4"/>
        <v/>
      </c>
      <c r="G49" s="61" t="str">
        <f t="shared" ca="1" si="5"/>
        <v/>
      </c>
      <c r="H49" s="36"/>
      <c r="I49" s="56" t="e">
        <f>MATCH(A49,'ВНЕСЕННЯ ІНФОРМАЦІЇ'!$AH$22:$AH$54,0)</f>
        <v>#N/A</v>
      </c>
    </row>
    <row r="50" spans="1:9">
      <c r="A50" s="58">
        <v>31</v>
      </c>
      <c r="B50" s="59" t="str">
        <f t="shared" ca="1" si="0"/>
        <v/>
      </c>
      <c r="C50" s="62" t="str">
        <f t="shared" ca="1" si="1"/>
        <v/>
      </c>
      <c r="D50" s="58" t="str">
        <f t="shared" ca="1" si="2"/>
        <v/>
      </c>
      <c r="E50" s="60" t="str">
        <f t="shared" ca="1" si="3"/>
        <v/>
      </c>
      <c r="F50" s="60" t="str">
        <f t="shared" ca="1" si="4"/>
        <v/>
      </c>
      <c r="G50" s="61" t="str">
        <f t="shared" ca="1" si="5"/>
        <v/>
      </c>
      <c r="H50" s="36"/>
      <c r="I50" s="56" t="e">
        <f>MATCH(A50,'ВНЕСЕННЯ ІНФОРМАЦІЇ'!$AH$22:$AH$54,0)</f>
        <v>#N/A</v>
      </c>
    </row>
    <row r="51" spans="1:9">
      <c r="A51" s="58">
        <v>32</v>
      </c>
      <c r="B51" s="59" t="str">
        <f t="shared" ca="1" si="0"/>
        <v/>
      </c>
      <c r="C51" s="62" t="str">
        <f t="shared" ca="1" si="1"/>
        <v/>
      </c>
      <c r="D51" s="58" t="str">
        <f t="shared" ca="1" si="2"/>
        <v/>
      </c>
      <c r="E51" s="60" t="str">
        <f t="shared" ca="1" si="3"/>
        <v/>
      </c>
      <c r="F51" s="60" t="str">
        <f t="shared" ca="1" si="4"/>
        <v/>
      </c>
      <c r="G51" s="61" t="str">
        <f t="shared" ca="1" si="5"/>
        <v/>
      </c>
      <c r="H51" s="36"/>
      <c r="I51" s="56" t="e">
        <f>MATCH(A51,'ВНЕСЕННЯ ІНФОРМАЦІЇ'!$AH$22:$AH$54,0)</f>
        <v>#N/A</v>
      </c>
    </row>
    <row r="52" spans="1:9">
      <c r="A52" s="1"/>
      <c r="B52" s="1"/>
      <c r="C52" s="1"/>
      <c r="D52" s="1"/>
      <c r="E52" s="1"/>
      <c r="F52" s="1"/>
      <c r="G52" s="1"/>
      <c r="H52" s="1"/>
    </row>
    <row r="53" spans="1:9">
      <c r="A53" s="37" t="s">
        <v>35</v>
      </c>
      <c r="B53" s="1"/>
      <c r="C53" s="38"/>
      <c r="D53" s="39"/>
      <c r="E53" s="39"/>
      <c r="F53" s="1"/>
      <c r="G53" s="37" t="str">
        <f>'ВНЕСЕННЯ ІНФОРМАЦІЇ'!C2</f>
        <v>Михайло БРІЛЬ</v>
      </c>
      <c r="H53" s="1"/>
    </row>
    <row r="54" spans="1:9">
      <c r="A54" s="37"/>
      <c r="B54" s="1"/>
      <c r="C54" s="38"/>
      <c r="D54" s="38"/>
      <c r="E54" s="38"/>
      <c r="F54" s="1"/>
      <c r="G54" s="37"/>
      <c r="H54" s="1"/>
    </row>
    <row r="55" spans="1:9">
      <c r="A55" s="37"/>
      <c r="B55" s="182" t="s">
        <v>37</v>
      </c>
      <c r="C55" s="182"/>
      <c r="D55" s="182"/>
      <c r="E55" s="182"/>
      <c r="F55" s="182"/>
      <c r="G55" s="182"/>
      <c r="H55" s="182"/>
    </row>
    <row r="56" spans="1:9">
      <c r="A56" s="37"/>
      <c r="B56" s="1"/>
      <c r="C56" s="38"/>
      <c r="D56" s="38"/>
      <c r="E56" s="38"/>
      <c r="F56" s="1"/>
      <c r="G56" s="37"/>
      <c r="H56" s="1"/>
    </row>
    <row r="57" spans="1:9">
      <c r="A57" s="37"/>
      <c r="B57" s="179" t="s">
        <v>38</v>
      </c>
      <c r="C57" s="179" t="s">
        <v>39</v>
      </c>
      <c r="D57" s="179"/>
      <c r="E57" s="179" t="s">
        <v>40</v>
      </c>
      <c r="F57" s="179"/>
      <c r="G57" s="179"/>
      <c r="H57" s="179"/>
    </row>
    <row r="58" spans="1:9" ht="38.25" customHeight="1">
      <c r="A58" s="37"/>
      <c r="B58" s="179"/>
      <c r="C58" s="183"/>
      <c r="D58" s="183"/>
      <c r="E58" s="179" t="s">
        <v>41</v>
      </c>
      <c r="F58" s="179"/>
      <c r="G58" s="179"/>
      <c r="H58" s="75" t="s">
        <v>42</v>
      </c>
    </row>
    <row r="59" spans="1:9">
      <c r="A59" s="37"/>
      <c r="B59" s="76">
        <f ca="1">COUNTIF(E20:E51,"&gt;89")</f>
        <v>0</v>
      </c>
      <c r="C59" s="77" t="s">
        <v>66</v>
      </c>
      <c r="D59" s="78" t="s">
        <v>43</v>
      </c>
      <c r="E59" s="178" t="s">
        <v>44</v>
      </c>
      <c r="F59" s="179"/>
      <c r="G59" s="179"/>
      <c r="H59" s="179" t="s">
        <v>45</v>
      </c>
    </row>
    <row r="60" spans="1:9">
      <c r="A60" s="37"/>
      <c r="B60" s="76">
        <f ca="1">COUNTIF(E20:E51,"&lt;=89")-COUNTIF(E20:E51,"&lt;82")</f>
        <v>0</v>
      </c>
      <c r="C60" s="77" t="s">
        <v>57</v>
      </c>
      <c r="D60" s="78" t="s">
        <v>46</v>
      </c>
      <c r="E60" s="178" t="s">
        <v>47</v>
      </c>
      <c r="F60" s="179"/>
      <c r="G60" s="179"/>
      <c r="H60" s="179"/>
    </row>
    <row r="61" spans="1:9">
      <c r="A61" s="37"/>
      <c r="B61" s="76">
        <f ca="1">COUNTIF(E20:E51,"&lt;=81")-COUNTIF(E20:E51,"&lt;74")</f>
        <v>0</v>
      </c>
      <c r="C61" s="77" t="s">
        <v>58</v>
      </c>
      <c r="D61" s="78" t="s">
        <v>48</v>
      </c>
      <c r="E61" s="178"/>
      <c r="F61" s="179"/>
      <c r="G61" s="179"/>
      <c r="H61" s="179"/>
    </row>
    <row r="62" spans="1:9">
      <c r="A62" s="37"/>
      <c r="B62" s="76">
        <f ca="1">COUNTIF(E20:E51,"&lt;=73")-COUNTIF(E20:E51,"&lt;64")</f>
        <v>0</v>
      </c>
      <c r="C62" s="77" t="s">
        <v>59</v>
      </c>
      <c r="D62" s="78" t="s">
        <v>49</v>
      </c>
      <c r="E62" s="178" t="s">
        <v>50</v>
      </c>
      <c r="F62" s="179"/>
      <c r="G62" s="179"/>
      <c r="H62" s="179"/>
    </row>
    <row r="63" spans="1:9">
      <c r="A63" s="37"/>
      <c r="B63" s="76">
        <f ca="1">COUNTIF(E20:E51,"&lt;=63")-COUNTIF(E20:E51,"&lt;60")</f>
        <v>0</v>
      </c>
      <c r="C63" s="77" t="s">
        <v>60</v>
      </c>
      <c r="D63" s="78" t="s">
        <v>51</v>
      </c>
      <c r="E63" s="178"/>
      <c r="F63" s="179"/>
      <c r="G63" s="179"/>
      <c r="H63" s="179"/>
    </row>
    <row r="64" spans="1:9">
      <c r="A64" s="37"/>
      <c r="B64" s="76">
        <f ca="1">COUNTIF(E20:E51,"&lt;=59")-COUNTIF(E20:E51,"&lt;40")</f>
        <v>0</v>
      </c>
      <c r="C64" s="77" t="s">
        <v>61</v>
      </c>
      <c r="D64" s="78" t="s">
        <v>67</v>
      </c>
      <c r="E64" s="178" t="s">
        <v>52</v>
      </c>
      <c r="F64" s="179"/>
      <c r="G64" s="179"/>
      <c r="H64" s="179" t="s">
        <v>53</v>
      </c>
    </row>
    <row r="65" spans="1:8">
      <c r="A65" s="37"/>
      <c r="B65" s="76">
        <f ca="1">COUNTIFS(E20:E51,"&lt;=39",B20:B51,"&gt; ")</f>
        <v>0</v>
      </c>
      <c r="C65" s="77" t="s">
        <v>62</v>
      </c>
      <c r="D65" s="79" t="s">
        <v>68</v>
      </c>
      <c r="E65" s="178"/>
      <c r="F65" s="179"/>
      <c r="G65" s="179"/>
      <c r="H65" s="179"/>
    </row>
    <row r="66" spans="1:8">
      <c r="A66" s="37"/>
      <c r="B66" s="42"/>
      <c r="C66" s="41"/>
      <c r="D66" s="41"/>
      <c r="E66" s="41"/>
      <c r="F66" s="40"/>
      <c r="G66" s="42"/>
      <c r="H66" s="40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37" t="str">
        <f>IF('ВНЕСЕННЯ ІНФОРМАЦІЇ'!$C$17="ДІ","Голова ДЕК","Екзаменатор / викладач")</f>
        <v>Екзаменатор / викладач</v>
      </c>
      <c r="C68" s="1"/>
      <c r="D68" s="51"/>
      <c r="E68" s="51"/>
      <c r="F68" s="37"/>
      <c r="G68" s="52" t="str">
        <f>IF('ВНЕСЕННЯ ІНФОРМАЦІЇ'!C7="","",'ВНЕСЕННЯ ІНФОРМАЦІЇ'!C7)</f>
        <v>Дорошенко Г.О.</v>
      </c>
      <c r="H68" s="52"/>
    </row>
    <row r="69" spans="1:8">
      <c r="A69" s="1"/>
      <c r="B69" s="1"/>
      <c r="C69" s="1"/>
      <c r="D69" s="184"/>
      <c r="E69" s="184"/>
      <c r="F69" s="37"/>
      <c r="G69" s="185"/>
      <c r="H69" s="185"/>
    </row>
  </sheetData>
  <mergeCells count="35">
    <mergeCell ref="E64:G65"/>
    <mergeCell ref="H64:H65"/>
    <mergeCell ref="D69:E69"/>
    <mergeCell ref="G69:H69"/>
    <mergeCell ref="B55:H55"/>
    <mergeCell ref="B57:B58"/>
    <mergeCell ref="C57:D58"/>
    <mergeCell ref="E57:H57"/>
    <mergeCell ref="E58:G58"/>
    <mergeCell ref="E59:G59"/>
    <mergeCell ref="H59:H63"/>
    <mergeCell ref="E60:G61"/>
    <mergeCell ref="E62:G63"/>
    <mergeCell ref="A17:B17"/>
    <mergeCell ref="C17:H17"/>
    <mergeCell ref="A18:A19"/>
    <mergeCell ref="B18:B19"/>
    <mergeCell ref="C18:C19"/>
    <mergeCell ref="D18:F18"/>
    <mergeCell ref="G18:G19"/>
    <mergeCell ref="H18:H19"/>
    <mergeCell ref="A16:B16"/>
    <mergeCell ref="C16:H16"/>
    <mergeCell ref="A2:H2"/>
    <mergeCell ref="A3:H3"/>
    <mergeCell ref="A4:H4"/>
    <mergeCell ref="F5:H5"/>
    <mergeCell ref="C8:F8"/>
    <mergeCell ref="A9:H9"/>
    <mergeCell ref="A6:B6"/>
    <mergeCell ref="A10:H10"/>
    <mergeCell ref="A11:H11"/>
    <mergeCell ref="A12:H12"/>
    <mergeCell ref="B13:H13"/>
    <mergeCell ref="A14:C14"/>
  </mergeCells>
  <conditionalFormatting sqref="B59:B65">
    <cfRule type="cellIs" dxfId="2" priority="1" stopIfTrue="1" operator="equal">
      <formula>0</formula>
    </cfRule>
  </conditionalFormatting>
  <conditionalFormatting sqref="H58">
    <cfRule type="cellIs" dxfId="1" priority="2" stopIfTrue="1" operator="equal">
      <formula>0</formula>
    </cfRule>
  </conditionalFormatting>
  <pageMargins left="0.7" right="0.7" top="0.75" bottom="0.75" header="0.3" footer="0.3"/>
  <pageSetup paperSize="9" scale="81" orientation="portrait" horizontalDpi="300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tabColor rgb="FFBB9BD5"/>
  </sheetPr>
  <dimension ref="A1:G56"/>
  <sheetViews>
    <sheetView view="pageBreakPreview" topLeftCell="A19" zoomScaleSheetLayoutView="100" workbookViewId="0">
      <selection activeCell="K13" sqref="K13"/>
    </sheetView>
  </sheetViews>
  <sheetFormatPr defaultRowHeight="12.75"/>
  <cols>
    <col min="2" max="2" width="17.42578125" customWidth="1"/>
    <col min="3" max="3" width="12.28515625" customWidth="1"/>
    <col min="5" max="5" width="11.140625" customWidth="1"/>
    <col min="6" max="6" width="14.5703125" customWidth="1"/>
  </cols>
  <sheetData>
    <row r="1" spans="1:6">
      <c r="A1" s="1"/>
      <c r="B1" s="1"/>
      <c r="C1" s="1"/>
      <c r="D1" s="1"/>
      <c r="E1" s="1"/>
      <c r="F1" s="67" t="s">
        <v>36</v>
      </c>
    </row>
    <row r="2" spans="1:6">
      <c r="A2" s="186" t="s">
        <v>27</v>
      </c>
      <c r="B2" s="186"/>
      <c r="C2" s="186"/>
      <c r="D2" s="186"/>
      <c r="E2" s="186"/>
      <c r="F2" s="186"/>
    </row>
    <row r="3" spans="1:6">
      <c r="A3" s="186" t="s">
        <v>56</v>
      </c>
      <c r="B3" s="186"/>
      <c r="C3" s="186"/>
      <c r="D3" s="186"/>
      <c r="E3" s="186"/>
      <c r="F3" s="186"/>
    </row>
    <row r="4" spans="1:6">
      <c r="A4" s="5" t="s">
        <v>28</v>
      </c>
      <c r="B4" s="5"/>
      <c r="C4" s="6" t="str">
        <f>'ВНЕСЕННЯ ІНФОРМАЦІЇ'!C1:D1</f>
        <v>Економіки і права</v>
      </c>
      <c r="D4" s="5"/>
      <c r="E4" s="187"/>
      <c r="F4" s="187"/>
    </row>
    <row r="5" spans="1:6" s="56" customFormat="1">
      <c r="A5" s="174" t="s">
        <v>77</v>
      </c>
      <c r="B5" s="174"/>
      <c r="C5" s="6" t="str">
        <f>'ВНЕСЕННЯ ІНФОРМАЦІЇ'!$C$10</f>
        <v>денна</v>
      </c>
      <c r="D5" s="5"/>
      <c r="E5" s="74"/>
      <c r="F5" s="74"/>
    </row>
    <row r="6" spans="1:6">
      <c r="A6" s="5" t="s">
        <v>71</v>
      </c>
      <c r="B6" s="5"/>
      <c r="C6" s="6" t="str">
        <f>IF('ВНЕСЕННЯ ІНФОРМАЦІЇ'!C11&lt;&gt;"",'ВНЕСЕННЯ ІНФОРМАЦІЇ'!C11,"")</f>
        <v>Управління персоналом та економіка праці</v>
      </c>
      <c r="D6" s="5"/>
      <c r="E6" s="5"/>
      <c r="F6" s="5"/>
    </row>
    <row r="7" spans="1:6">
      <c r="A7" s="5" t="str">
        <f>IF(LEFT('ВНЕСЕННЯ ІНФОРМАЦІЇ'!C16,1)="8","Рік навчання","Курс")</f>
        <v>Курс</v>
      </c>
      <c r="B7" s="5"/>
      <c r="C7" s="188">
        <f>'ВНЕСЕННЯ ІНФОРМАЦІЇ'!C15</f>
        <v>4</v>
      </c>
      <c r="D7" s="188"/>
      <c r="E7" s="5" t="s">
        <v>14</v>
      </c>
      <c r="F7" s="8" t="str">
        <f>'ВНЕСЕННЯ ІНФОРМАЦІЇ'!C16</f>
        <v>6.05.051.090.17.1</v>
      </c>
    </row>
    <row r="8" spans="1:6">
      <c r="A8" s="189" t="str">
        <f>CONCATENATE('ВНЕСЕННЯ ІНФОРМАЦІЇ'!C3," навчальний рік")</f>
        <v>2020-2021 навчальний рік</v>
      </c>
      <c r="B8" s="189"/>
      <c r="C8" s="189"/>
      <c r="D8" s="189"/>
      <c r="E8" s="189"/>
      <c r="F8" s="189"/>
    </row>
    <row r="9" spans="1:6">
      <c r="A9" s="190"/>
      <c r="B9" s="190"/>
      <c r="C9" s="190"/>
      <c r="D9" s="190"/>
      <c r="E9" s="190"/>
      <c r="F9" s="190"/>
    </row>
    <row r="10" spans="1:6">
      <c r="A10" s="186" t="str">
        <f>CONCATENATE("ДОДАТКОВА ВІДОМІСТЬ ОБЛІКУ УСПІШНОСТІ   № ",'ВНЕСЕННЯ ІНФОРМАЦІЇ'!X18)</f>
        <v>ДОДАТКОВА ВІДОМІСТЬ ОБЛІКУ УСПІШНОСТІ   № 20.2.220.2.0220</v>
      </c>
      <c r="B10" s="186"/>
      <c r="C10" s="186"/>
      <c r="D10" s="186"/>
      <c r="E10" s="186"/>
      <c r="F10" s="186"/>
    </row>
    <row r="11" spans="1:6">
      <c r="A11" s="191" t="str">
        <f>'ВНЕСЕННЯ ІНФОРМАЦІЇ'!X19</f>
        <v>29.05.2021</v>
      </c>
      <c r="B11" s="191"/>
      <c r="C11" s="191"/>
      <c r="D11" s="191"/>
      <c r="E11" s="191"/>
      <c r="F11" s="191"/>
    </row>
    <row r="12" spans="1:6">
      <c r="A12" s="5" t="s">
        <v>29</v>
      </c>
      <c r="B12" s="192" t="str">
        <f>IF('ВНЕСЕННЯ ІНФОРМАЦІЇ'!C6="","",'ВНЕСЕННЯ ІНФОРМАЦІЇ'!C6)</f>
        <v>Кваліфікаційний іспит за спеціальністю</v>
      </c>
      <c r="C12" s="192"/>
      <c r="D12" s="192"/>
      <c r="E12" s="192"/>
      <c r="F12" s="192"/>
    </row>
    <row r="13" spans="1:6">
      <c r="A13" s="187" t="str">
        <f>CONCATENATE("за ",'ВНЕСЕННЯ ІНФОРМАЦІЇ'!C4," навчальний семестр")</f>
        <v>за 2 навчальний семестр</v>
      </c>
      <c r="B13" s="187"/>
      <c r="C13" s="187"/>
      <c r="D13" s="56"/>
      <c r="E13" s="9"/>
      <c r="F13" s="56"/>
    </row>
    <row r="14" spans="1:6">
      <c r="A14" s="7" t="s">
        <v>30</v>
      </c>
      <c r="B14" s="7"/>
      <c r="C14" s="56"/>
      <c r="D14" s="10" t="str">
        <f>'ВНЕСЕННЯ ІНФОРМАЦІЇ'!C17</f>
        <v>ДЕ</v>
      </c>
      <c r="E14" s="56"/>
      <c r="F14" s="10">
        <f>IF('ВНЕСЕННЯ ІНФОРМАЦІЇ'!C18="","",'ВНЕСЕННЯ ІНФОРМАЦІЇ'!C18)</f>
        <v>120</v>
      </c>
    </row>
    <row r="15" spans="1:6">
      <c r="A15" s="187" t="s">
        <v>73</v>
      </c>
      <c r="B15" s="187"/>
      <c r="C15" s="193" t="str">
        <f>IF('ВНЕСЕННЯ ІНФОРМАЦІЇ'!C7="","",'ВНЕСЕННЯ ІНФОРМАЦІЇ'!C7)</f>
        <v>Дорошенко Г.О.</v>
      </c>
      <c r="D15" s="193"/>
      <c r="E15" s="193"/>
      <c r="F15" s="193"/>
    </row>
    <row r="16" spans="1:6">
      <c r="A16" s="7"/>
      <c r="B16" s="7"/>
      <c r="C16" s="196"/>
      <c r="D16" s="196"/>
      <c r="E16" s="196"/>
      <c r="F16" s="196"/>
    </row>
    <row r="17" spans="1:7">
      <c r="A17" s="194" t="s">
        <v>18</v>
      </c>
      <c r="B17" s="194" t="s">
        <v>19</v>
      </c>
      <c r="C17" s="194" t="s">
        <v>32</v>
      </c>
      <c r="D17" s="195" t="s">
        <v>33</v>
      </c>
      <c r="E17" s="194" t="s">
        <v>10</v>
      </c>
      <c r="F17" s="194" t="s">
        <v>34</v>
      </c>
    </row>
    <row r="18" spans="1:7" ht="18.75" customHeight="1">
      <c r="A18" s="194"/>
      <c r="B18" s="194"/>
      <c r="C18" s="195"/>
      <c r="D18" s="197"/>
      <c r="E18" s="195"/>
      <c r="F18" s="195"/>
    </row>
    <row r="19" spans="1:7">
      <c r="A19" s="11">
        <v>1</v>
      </c>
      <c r="B19" s="13" t="str">
        <f ca="1">IFERROR(INDIRECT(ADDRESS((G19+21),2,4,1,"ВНЕСЕННЯ ІНФОРМАЦІЇ")),"")</f>
        <v/>
      </c>
      <c r="C19" s="54" t="str">
        <f ca="1">IFERROR(INDIRECT(ADDRESS((G19+21),3,4,1,"ВНЕСЕННЯ ІНФОРМАЦІЇ")),"")</f>
        <v/>
      </c>
      <c r="D19" s="63" t="str">
        <f ca="1">IFERROR(INDIRECT(ADDRESS((G19+21),24,4,1,"ВНЕСЕННЯ ІНФОРМАЦІЇ")),"")</f>
        <v/>
      </c>
      <c r="E19" s="64" t="str">
        <f ca="1">IF(B19="","",$A$11)</f>
        <v/>
      </c>
      <c r="F19" s="16"/>
      <c r="G19" s="56" t="e">
        <f>MATCH(A19,'ВНЕСЕННЯ ІНФОРМАЦІЇ'!$AH$22:$AH$54,0)</f>
        <v>#N/A</v>
      </c>
    </row>
    <row r="20" spans="1:7">
      <c r="A20" s="11">
        <v>2</v>
      </c>
      <c r="B20" s="13" t="str">
        <f t="shared" ref="B20:B52" ca="1" si="0">IFERROR(INDIRECT(ADDRESS((G20+21),2,4,1,"ВНЕСЕННЯ ІНФОРМАЦІЇ")),"")</f>
        <v/>
      </c>
      <c r="C20" s="54" t="str">
        <f t="shared" ref="C20:C52" ca="1" si="1">IFERROR(INDIRECT(ADDRESS((G20+21),3,4,1,"ВНЕСЕННЯ ІНФОРМАЦІЇ")),"")</f>
        <v/>
      </c>
      <c r="D20" s="63" t="str">
        <f t="shared" ref="D20:D52" ca="1" si="2">IFERROR(INDIRECT(ADDRESS((G20+21),24,4,1,"ВНЕСЕННЯ ІНФОРМАЦІЇ")),"")</f>
        <v/>
      </c>
      <c r="E20" s="64" t="str">
        <f t="shared" ref="E20:E52" ca="1" si="3">IF(B20="","",$A$11)</f>
        <v/>
      </c>
      <c r="F20" s="16"/>
      <c r="G20" s="56" t="e">
        <f>MATCH(A20,'ВНЕСЕННЯ ІНФОРМАЦІЇ'!$AH$22:$AH$54,0)</f>
        <v>#N/A</v>
      </c>
    </row>
    <row r="21" spans="1:7">
      <c r="A21" s="11">
        <v>3</v>
      </c>
      <c r="B21" s="13" t="str">
        <f t="shared" ca="1" si="0"/>
        <v/>
      </c>
      <c r="C21" s="54" t="str">
        <f t="shared" ca="1" si="1"/>
        <v/>
      </c>
      <c r="D21" s="63" t="str">
        <f t="shared" ca="1" si="2"/>
        <v/>
      </c>
      <c r="E21" s="64" t="str">
        <f t="shared" ca="1" si="3"/>
        <v/>
      </c>
      <c r="F21" s="16"/>
      <c r="G21" s="56" t="e">
        <f>MATCH(A21,'ВНЕСЕННЯ ІНФОРМАЦІЇ'!$AH$22:$AH$54,0)</f>
        <v>#N/A</v>
      </c>
    </row>
    <row r="22" spans="1:7">
      <c r="A22" s="11">
        <v>4</v>
      </c>
      <c r="B22" s="13" t="str">
        <f t="shared" ca="1" si="0"/>
        <v/>
      </c>
      <c r="C22" s="54" t="str">
        <f t="shared" ca="1" si="1"/>
        <v/>
      </c>
      <c r="D22" s="63" t="str">
        <f t="shared" ca="1" si="2"/>
        <v/>
      </c>
      <c r="E22" s="64" t="str">
        <f t="shared" ca="1" si="3"/>
        <v/>
      </c>
      <c r="F22" s="16"/>
      <c r="G22" s="56" t="e">
        <f>MATCH(A22,'ВНЕСЕННЯ ІНФОРМАЦІЇ'!$AH$22:$AH$54,0)</f>
        <v>#N/A</v>
      </c>
    </row>
    <row r="23" spans="1:7">
      <c r="A23" s="11">
        <v>5</v>
      </c>
      <c r="B23" s="13" t="str">
        <f t="shared" ca="1" si="0"/>
        <v/>
      </c>
      <c r="C23" s="54" t="str">
        <f t="shared" ca="1" si="1"/>
        <v/>
      </c>
      <c r="D23" s="63" t="str">
        <f t="shared" ca="1" si="2"/>
        <v/>
      </c>
      <c r="E23" s="64" t="str">
        <f t="shared" ca="1" si="3"/>
        <v/>
      </c>
      <c r="F23" s="16"/>
      <c r="G23" s="56" t="e">
        <f>MATCH(A23,'ВНЕСЕННЯ ІНФОРМАЦІЇ'!$AH$22:$AH$54,0)</f>
        <v>#N/A</v>
      </c>
    </row>
    <row r="24" spans="1:7">
      <c r="A24" s="11">
        <v>6</v>
      </c>
      <c r="B24" s="13" t="str">
        <f t="shared" ca="1" si="0"/>
        <v/>
      </c>
      <c r="C24" s="54" t="str">
        <f t="shared" ca="1" si="1"/>
        <v/>
      </c>
      <c r="D24" s="63" t="str">
        <f t="shared" ca="1" si="2"/>
        <v/>
      </c>
      <c r="E24" s="64" t="str">
        <f t="shared" ca="1" si="3"/>
        <v/>
      </c>
      <c r="F24" s="16"/>
      <c r="G24" s="56" t="e">
        <f>MATCH(A24,'ВНЕСЕННЯ ІНФОРМАЦІЇ'!$AH$22:$AH$54,0)</f>
        <v>#N/A</v>
      </c>
    </row>
    <row r="25" spans="1:7">
      <c r="A25" s="11">
        <v>7</v>
      </c>
      <c r="B25" s="13" t="str">
        <f t="shared" ca="1" si="0"/>
        <v/>
      </c>
      <c r="C25" s="54" t="str">
        <f t="shared" ca="1" si="1"/>
        <v/>
      </c>
      <c r="D25" s="63" t="str">
        <f t="shared" ca="1" si="2"/>
        <v/>
      </c>
      <c r="E25" s="64" t="str">
        <f t="shared" ca="1" si="3"/>
        <v/>
      </c>
      <c r="F25" s="16"/>
      <c r="G25" s="56" t="e">
        <f>MATCH(A25,'ВНЕСЕННЯ ІНФОРМАЦІЇ'!$AH$22:$AH$54,0)</f>
        <v>#N/A</v>
      </c>
    </row>
    <row r="26" spans="1:7">
      <c r="A26" s="11">
        <v>8</v>
      </c>
      <c r="B26" s="13" t="str">
        <f t="shared" ca="1" si="0"/>
        <v/>
      </c>
      <c r="C26" s="54" t="str">
        <f t="shared" ca="1" si="1"/>
        <v/>
      </c>
      <c r="D26" s="63" t="str">
        <f t="shared" ca="1" si="2"/>
        <v/>
      </c>
      <c r="E26" s="64" t="str">
        <f t="shared" ca="1" si="3"/>
        <v/>
      </c>
      <c r="F26" s="16"/>
      <c r="G26" s="56" t="e">
        <f>MATCH(A26,'ВНЕСЕННЯ ІНФОРМАЦІЇ'!$AH$22:$AH$54,0)</f>
        <v>#N/A</v>
      </c>
    </row>
    <row r="27" spans="1:7">
      <c r="A27" s="11">
        <v>9</v>
      </c>
      <c r="B27" s="13" t="str">
        <f t="shared" ca="1" si="0"/>
        <v/>
      </c>
      <c r="C27" s="54" t="str">
        <f t="shared" ca="1" si="1"/>
        <v/>
      </c>
      <c r="D27" s="63" t="str">
        <f t="shared" ca="1" si="2"/>
        <v/>
      </c>
      <c r="E27" s="64" t="str">
        <f t="shared" ca="1" si="3"/>
        <v/>
      </c>
      <c r="F27" s="16"/>
      <c r="G27" s="56" t="e">
        <f>MATCH(A27,'ВНЕСЕННЯ ІНФОРМАЦІЇ'!$AH$22:$AH$54,0)</f>
        <v>#N/A</v>
      </c>
    </row>
    <row r="28" spans="1:7">
      <c r="A28" s="11">
        <v>10</v>
      </c>
      <c r="B28" s="13" t="str">
        <f t="shared" ca="1" si="0"/>
        <v/>
      </c>
      <c r="C28" s="54" t="str">
        <f t="shared" ca="1" si="1"/>
        <v/>
      </c>
      <c r="D28" s="63" t="str">
        <f t="shared" ca="1" si="2"/>
        <v/>
      </c>
      <c r="E28" s="64" t="str">
        <f t="shared" ca="1" si="3"/>
        <v/>
      </c>
      <c r="F28" s="16"/>
      <c r="G28" s="56" t="e">
        <f>MATCH(A28,'ВНЕСЕННЯ ІНФОРМАЦІЇ'!$AH$22:$AH$54,0)</f>
        <v>#N/A</v>
      </c>
    </row>
    <row r="29" spans="1:7">
      <c r="A29" s="11">
        <v>11</v>
      </c>
      <c r="B29" s="13" t="str">
        <f t="shared" ca="1" si="0"/>
        <v/>
      </c>
      <c r="C29" s="54" t="str">
        <f t="shared" ca="1" si="1"/>
        <v/>
      </c>
      <c r="D29" s="63" t="str">
        <f t="shared" ca="1" si="2"/>
        <v/>
      </c>
      <c r="E29" s="64" t="str">
        <f t="shared" ca="1" si="3"/>
        <v/>
      </c>
      <c r="F29" s="16"/>
      <c r="G29" s="56" t="e">
        <f>MATCH(A29,'ВНЕСЕННЯ ІНФОРМАЦІЇ'!$AH$22:$AH$54,0)</f>
        <v>#N/A</v>
      </c>
    </row>
    <row r="30" spans="1:7">
      <c r="A30" s="11">
        <v>12</v>
      </c>
      <c r="B30" s="13" t="str">
        <f t="shared" ca="1" si="0"/>
        <v/>
      </c>
      <c r="C30" s="54" t="str">
        <f t="shared" ca="1" si="1"/>
        <v/>
      </c>
      <c r="D30" s="63" t="str">
        <f t="shared" ca="1" si="2"/>
        <v/>
      </c>
      <c r="E30" s="64" t="str">
        <f t="shared" ca="1" si="3"/>
        <v/>
      </c>
      <c r="F30" s="16"/>
      <c r="G30" s="56" t="e">
        <f>MATCH(A30,'ВНЕСЕННЯ ІНФОРМАЦІЇ'!$AH$22:$AH$54,0)</f>
        <v>#N/A</v>
      </c>
    </row>
    <row r="31" spans="1:7">
      <c r="A31" s="11">
        <v>13</v>
      </c>
      <c r="B31" s="13" t="str">
        <f t="shared" ca="1" si="0"/>
        <v/>
      </c>
      <c r="C31" s="54" t="str">
        <f t="shared" ca="1" si="1"/>
        <v/>
      </c>
      <c r="D31" s="63" t="str">
        <f t="shared" ca="1" si="2"/>
        <v/>
      </c>
      <c r="E31" s="64" t="str">
        <f t="shared" ca="1" si="3"/>
        <v/>
      </c>
      <c r="F31" s="16"/>
      <c r="G31" s="56" t="e">
        <f>MATCH(A31,'ВНЕСЕННЯ ІНФОРМАЦІЇ'!$AH$22:$AH$54,0)</f>
        <v>#N/A</v>
      </c>
    </row>
    <row r="32" spans="1:7">
      <c r="A32" s="11">
        <v>14</v>
      </c>
      <c r="B32" s="13" t="str">
        <f t="shared" ca="1" si="0"/>
        <v/>
      </c>
      <c r="C32" s="54" t="str">
        <f t="shared" ca="1" si="1"/>
        <v/>
      </c>
      <c r="D32" s="63" t="str">
        <f t="shared" ca="1" si="2"/>
        <v/>
      </c>
      <c r="E32" s="64" t="str">
        <f t="shared" ca="1" si="3"/>
        <v/>
      </c>
      <c r="F32" s="16"/>
      <c r="G32" s="56" t="e">
        <f>MATCH(A32,'ВНЕСЕННЯ ІНФОРМАЦІЇ'!$AH$22:$AH$54,0)</f>
        <v>#N/A</v>
      </c>
    </row>
    <row r="33" spans="1:7">
      <c r="A33" s="11">
        <v>15</v>
      </c>
      <c r="B33" s="13" t="str">
        <f t="shared" ca="1" si="0"/>
        <v/>
      </c>
      <c r="C33" s="54" t="str">
        <f t="shared" ca="1" si="1"/>
        <v/>
      </c>
      <c r="D33" s="63" t="str">
        <f t="shared" ca="1" si="2"/>
        <v/>
      </c>
      <c r="E33" s="64" t="str">
        <f t="shared" ca="1" si="3"/>
        <v/>
      </c>
      <c r="F33" s="16"/>
      <c r="G33" s="56" t="e">
        <f>MATCH(A33,'ВНЕСЕННЯ ІНФОРМАЦІЇ'!$AH$22:$AH$54,0)</f>
        <v>#N/A</v>
      </c>
    </row>
    <row r="34" spans="1:7">
      <c r="A34" s="11">
        <v>16</v>
      </c>
      <c r="B34" s="13" t="str">
        <f t="shared" ca="1" si="0"/>
        <v/>
      </c>
      <c r="C34" s="54" t="str">
        <f t="shared" ca="1" si="1"/>
        <v/>
      </c>
      <c r="D34" s="63" t="str">
        <f t="shared" ca="1" si="2"/>
        <v/>
      </c>
      <c r="E34" s="64" t="str">
        <f t="shared" ca="1" si="3"/>
        <v/>
      </c>
      <c r="F34" s="16"/>
      <c r="G34" s="56" t="e">
        <f>MATCH(A34,'ВНЕСЕННЯ ІНФОРМАЦІЇ'!$AH$22:$AH$54,0)</f>
        <v>#N/A</v>
      </c>
    </row>
    <row r="35" spans="1:7">
      <c r="A35" s="11">
        <v>17</v>
      </c>
      <c r="B35" s="13" t="str">
        <f t="shared" ca="1" si="0"/>
        <v/>
      </c>
      <c r="C35" s="54" t="str">
        <f t="shared" ca="1" si="1"/>
        <v/>
      </c>
      <c r="D35" s="63" t="str">
        <f t="shared" ca="1" si="2"/>
        <v/>
      </c>
      <c r="E35" s="64" t="str">
        <f t="shared" ca="1" si="3"/>
        <v/>
      </c>
      <c r="F35" s="16"/>
      <c r="G35" s="56" t="e">
        <f>MATCH(A35,'ВНЕСЕННЯ ІНФОРМАЦІЇ'!$AH$22:$AH$54,0)</f>
        <v>#N/A</v>
      </c>
    </row>
    <row r="36" spans="1:7">
      <c r="A36" s="11">
        <v>18</v>
      </c>
      <c r="B36" s="13" t="str">
        <f t="shared" ca="1" si="0"/>
        <v/>
      </c>
      <c r="C36" s="54" t="str">
        <f t="shared" ca="1" si="1"/>
        <v/>
      </c>
      <c r="D36" s="63" t="str">
        <f t="shared" ca="1" si="2"/>
        <v/>
      </c>
      <c r="E36" s="64" t="str">
        <f t="shared" ca="1" si="3"/>
        <v/>
      </c>
      <c r="F36" s="16"/>
      <c r="G36" s="56" t="e">
        <f>MATCH(A36,'ВНЕСЕННЯ ІНФОРМАЦІЇ'!$AH$22:$AH$54,0)</f>
        <v>#N/A</v>
      </c>
    </row>
    <row r="37" spans="1:7">
      <c r="A37" s="11">
        <v>19</v>
      </c>
      <c r="B37" s="13" t="str">
        <f t="shared" ca="1" si="0"/>
        <v/>
      </c>
      <c r="C37" s="54" t="str">
        <f t="shared" ca="1" si="1"/>
        <v/>
      </c>
      <c r="D37" s="63" t="str">
        <f t="shared" ca="1" si="2"/>
        <v/>
      </c>
      <c r="E37" s="64" t="str">
        <f t="shared" ca="1" si="3"/>
        <v/>
      </c>
      <c r="F37" s="16"/>
      <c r="G37" s="56" t="e">
        <f>MATCH(A37,'ВНЕСЕННЯ ІНФОРМАЦІЇ'!$AH$22:$AH$54,0)</f>
        <v>#N/A</v>
      </c>
    </row>
    <row r="38" spans="1:7">
      <c r="A38" s="11">
        <v>20</v>
      </c>
      <c r="B38" s="13" t="str">
        <f t="shared" ca="1" si="0"/>
        <v/>
      </c>
      <c r="C38" s="54" t="str">
        <f t="shared" ca="1" si="1"/>
        <v/>
      </c>
      <c r="D38" s="63" t="str">
        <f t="shared" ca="1" si="2"/>
        <v/>
      </c>
      <c r="E38" s="64" t="str">
        <f t="shared" ca="1" si="3"/>
        <v/>
      </c>
      <c r="F38" s="16"/>
      <c r="G38" s="56" t="e">
        <f>MATCH(A38,'ВНЕСЕННЯ ІНФОРМАЦІЇ'!$AH$22:$AH$54,0)</f>
        <v>#N/A</v>
      </c>
    </row>
    <row r="39" spans="1:7">
      <c r="A39" s="11">
        <v>21</v>
      </c>
      <c r="B39" s="13" t="str">
        <f t="shared" ca="1" si="0"/>
        <v/>
      </c>
      <c r="C39" s="54" t="str">
        <f t="shared" ca="1" si="1"/>
        <v/>
      </c>
      <c r="D39" s="63" t="str">
        <f t="shared" ca="1" si="2"/>
        <v/>
      </c>
      <c r="E39" s="64" t="str">
        <f t="shared" ca="1" si="3"/>
        <v/>
      </c>
      <c r="F39" s="16"/>
      <c r="G39" s="56" t="e">
        <f>MATCH(A39,'ВНЕСЕННЯ ІНФОРМАЦІЇ'!$AH$22:$AH$54,0)</f>
        <v>#N/A</v>
      </c>
    </row>
    <row r="40" spans="1:7">
      <c r="A40" s="11">
        <v>22</v>
      </c>
      <c r="B40" s="13" t="str">
        <f t="shared" ca="1" si="0"/>
        <v/>
      </c>
      <c r="C40" s="54" t="str">
        <f t="shared" ca="1" si="1"/>
        <v/>
      </c>
      <c r="D40" s="63" t="str">
        <f t="shared" ca="1" si="2"/>
        <v/>
      </c>
      <c r="E40" s="64" t="str">
        <f t="shared" ca="1" si="3"/>
        <v/>
      </c>
      <c r="F40" s="16"/>
      <c r="G40" s="56" t="e">
        <f>MATCH(A40,'ВНЕСЕННЯ ІНФОРМАЦІЇ'!$AH$22:$AH$54,0)</f>
        <v>#N/A</v>
      </c>
    </row>
    <row r="41" spans="1:7">
      <c r="A41" s="11">
        <v>23</v>
      </c>
      <c r="B41" s="13" t="str">
        <f t="shared" ca="1" si="0"/>
        <v/>
      </c>
      <c r="C41" s="54" t="str">
        <f t="shared" ca="1" si="1"/>
        <v/>
      </c>
      <c r="D41" s="63" t="str">
        <f t="shared" ca="1" si="2"/>
        <v/>
      </c>
      <c r="E41" s="64" t="str">
        <f t="shared" ca="1" si="3"/>
        <v/>
      </c>
      <c r="F41" s="17"/>
      <c r="G41" s="56" t="e">
        <f>MATCH(A41,'ВНЕСЕННЯ ІНФОРМАЦІЇ'!$AH$22:$AH$54,0)</f>
        <v>#N/A</v>
      </c>
    </row>
    <row r="42" spans="1:7">
      <c r="A42" s="11">
        <v>24</v>
      </c>
      <c r="B42" s="13" t="str">
        <f t="shared" ca="1" si="0"/>
        <v/>
      </c>
      <c r="C42" s="54" t="str">
        <f t="shared" ca="1" si="1"/>
        <v/>
      </c>
      <c r="D42" s="63" t="str">
        <f t="shared" ca="1" si="2"/>
        <v/>
      </c>
      <c r="E42" s="64" t="str">
        <f t="shared" ca="1" si="3"/>
        <v/>
      </c>
      <c r="F42" s="16"/>
      <c r="G42" s="56" t="e">
        <f>MATCH(A42,'ВНЕСЕННЯ ІНФОРМАЦІЇ'!$AH$22:$AH$54,0)</f>
        <v>#N/A</v>
      </c>
    </row>
    <row r="43" spans="1:7">
      <c r="A43" s="11">
        <v>25</v>
      </c>
      <c r="B43" s="13" t="str">
        <f t="shared" ca="1" si="0"/>
        <v/>
      </c>
      <c r="C43" s="54" t="str">
        <f t="shared" ca="1" si="1"/>
        <v/>
      </c>
      <c r="D43" s="63" t="str">
        <f t="shared" ca="1" si="2"/>
        <v/>
      </c>
      <c r="E43" s="64" t="str">
        <f t="shared" ca="1" si="3"/>
        <v/>
      </c>
      <c r="F43" s="16"/>
      <c r="G43" s="56" t="e">
        <f>MATCH(A43,'ВНЕСЕННЯ ІНФОРМАЦІЇ'!$AH$22:$AH$54,0)</f>
        <v>#N/A</v>
      </c>
    </row>
    <row r="44" spans="1:7">
      <c r="A44" s="11">
        <v>26</v>
      </c>
      <c r="B44" s="13" t="str">
        <f t="shared" ca="1" si="0"/>
        <v/>
      </c>
      <c r="C44" s="54" t="str">
        <f t="shared" ca="1" si="1"/>
        <v/>
      </c>
      <c r="D44" s="63" t="str">
        <f t="shared" ca="1" si="2"/>
        <v/>
      </c>
      <c r="E44" s="64" t="str">
        <f t="shared" ca="1" si="3"/>
        <v/>
      </c>
      <c r="F44" s="16"/>
      <c r="G44" s="56" t="e">
        <f>MATCH(A44,'ВНЕСЕННЯ ІНФОРМАЦІЇ'!$AH$22:$AH$54,0)</f>
        <v>#N/A</v>
      </c>
    </row>
    <row r="45" spans="1:7">
      <c r="A45" s="11">
        <v>27</v>
      </c>
      <c r="B45" s="13" t="str">
        <f t="shared" ca="1" si="0"/>
        <v/>
      </c>
      <c r="C45" s="54" t="str">
        <f t="shared" ca="1" si="1"/>
        <v/>
      </c>
      <c r="D45" s="63" t="str">
        <f t="shared" ca="1" si="2"/>
        <v/>
      </c>
      <c r="E45" s="64" t="str">
        <f t="shared" ca="1" si="3"/>
        <v/>
      </c>
      <c r="F45" s="16"/>
      <c r="G45" s="56" t="e">
        <f>MATCH(A45,'ВНЕСЕННЯ ІНФОРМАЦІЇ'!$AH$22:$AH$54,0)</f>
        <v>#N/A</v>
      </c>
    </row>
    <row r="46" spans="1:7">
      <c r="A46" s="18">
        <v>28</v>
      </c>
      <c r="B46" s="13" t="str">
        <f t="shared" ca="1" si="0"/>
        <v/>
      </c>
      <c r="C46" s="54" t="str">
        <f t="shared" ca="1" si="1"/>
        <v/>
      </c>
      <c r="D46" s="63" t="str">
        <f t="shared" ca="1" si="2"/>
        <v/>
      </c>
      <c r="E46" s="64" t="str">
        <f t="shared" ca="1" si="3"/>
        <v/>
      </c>
      <c r="F46" s="16"/>
      <c r="G46" s="56" t="e">
        <f>MATCH(A46,'ВНЕСЕННЯ ІНФОРМАЦІЇ'!$AH$22:$AH$54,0)</f>
        <v>#N/A</v>
      </c>
    </row>
    <row r="47" spans="1:7">
      <c r="A47" s="63">
        <v>29</v>
      </c>
      <c r="B47" s="13" t="str">
        <f t="shared" ca="1" si="0"/>
        <v/>
      </c>
      <c r="C47" s="54" t="str">
        <f t="shared" ca="1" si="1"/>
        <v/>
      </c>
      <c r="D47" s="63" t="str">
        <f t="shared" ca="1" si="2"/>
        <v/>
      </c>
      <c r="E47" s="64" t="str">
        <f t="shared" ca="1" si="3"/>
        <v/>
      </c>
      <c r="F47" s="16"/>
      <c r="G47" s="56" t="e">
        <f>MATCH(A47,'ВНЕСЕННЯ ІНФОРМАЦІЇ'!$AH$22:$AH$54,0)</f>
        <v>#N/A</v>
      </c>
    </row>
    <row r="48" spans="1:7">
      <c r="A48" s="11">
        <v>30</v>
      </c>
      <c r="B48" s="13" t="str">
        <f t="shared" ca="1" si="0"/>
        <v/>
      </c>
      <c r="C48" s="54" t="str">
        <f t="shared" ca="1" si="1"/>
        <v/>
      </c>
      <c r="D48" s="63" t="str">
        <f t="shared" ca="1" si="2"/>
        <v/>
      </c>
      <c r="E48" s="64" t="str">
        <f t="shared" ca="1" si="3"/>
        <v/>
      </c>
      <c r="F48" s="16"/>
      <c r="G48" s="56" t="e">
        <f>MATCH(A48,'ВНЕСЕННЯ ІНФОРМАЦІЇ'!$AH$22:$AH$54,0)</f>
        <v>#N/A</v>
      </c>
    </row>
    <row r="49" spans="1:7">
      <c r="A49" s="18">
        <v>31</v>
      </c>
      <c r="B49" s="13" t="str">
        <f t="shared" ca="1" si="0"/>
        <v/>
      </c>
      <c r="C49" s="54" t="str">
        <f t="shared" ca="1" si="1"/>
        <v/>
      </c>
      <c r="D49" s="63" t="str">
        <f t="shared" ca="1" si="2"/>
        <v/>
      </c>
      <c r="E49" s="64" t="str">
        <f t="shared" ca="1" si="3"/>
        <v/>
      </c>
      <c r="F49" s="16"/>
      <c r="G49" s="56" t="e">
        <f>MATCH(A49,'ВНЕСЕННЯ ІНФОРМАЦІЇ'!$AH$22:$AH$54,0)</f>
        <v>#N/A</v>
      </c>
    </row>
    <row r="50" spans="1:7">
      <c r="A50" s="63">
        <v>32</v>
      </c>
      <c r="B50" s="13" t="str">
        <f t="shared" ca="1" si="0"/>
        <v/>
      </c>
      <c r="C50" s="54" t="str">
        <f t="shared" ca="1" si="1"/>
        <v/>
      </c>
      <c r="D50" s="63" t="str">
        <f t="shared" ca="1" si="2"/>
        <v/>
      </c>
      <c r="E50" s="64" t="str">
        <f t="shared" ca="1" si="3"/>
        <v/>
      </c>
      <c r="F50" s="16"/>
      <c r="G50" s="56" t="e">
        <f>MATCH(A50,'ВНЕСЕННЯ ІНФОРМАЦІЇ'!$AH$22:$AH$54,0)</f>
        <v>#N/A</v>
      </c>
    </row>
    <row r="51" spans="1:7">
      <c r="A51" s="11">
        <v>33</v>
      </c>
      <c r="B51" s="13" t="str">
        <f t="shared" ca="1" si="0"/>
        <v/>
      </c>
      <c r="C51" s="54" t="str">
        <f t="shared" ca="1" si="1"/>
        <v/>
      </c>
      <c r="D51" s="63" t="str">
        <f t="shared" ca="1" si="2"/>
        <v/>
      </c>
      <c r="E51" s="64" t="str">
        <f t="shared" ca="1" si="3"/>
        <v/>
      </c>
      <c r="F51" s="16"/>
      <c r="G51" s="56" t="e">
        <f>MATCH(A51,'ВНЕСЕННЯ ІНФОРМАЦІЇ'!$AH$22:$AH$54,0)</f>
        <v>#N/A</v>
      </c>
    </row>
    <row r="52" spans="1:7">
      <c r="A52" s="18">
        <v>34</v>
      </c>
      <c r="B52" s="13" t="str">
        <f t="shared" ca="1" si="0"/>
        <v/>
      </c>
      <c r="C52" s="54" t="str">
        <f t="shared" ca="1" si="1"/>
        <v/>
      </c>
      <c r="D52" s="63" t="str">
        <f t="shared" ca="1" si="2"/>
        <v/>
      </c>
      <c r="E52" s="64" t="str">
        <f t="shared" ca="1" si="3"/>
        <v/>
      </c>
      <c r="F52" s="16"/>
      <c r="G52" s="56" t="e">
        <f>MATCH(A52,'ВНЕСЕННЯ ІНФОРМАЦІЇ'!$AH$22:$AH$54,0)</f>
        <v>#N/A</v>
      </c>
    </row>
    <row r="53" spans="1:7">
      <c r="A53" s="56"/>
      <c r="B53" s="56"/>
      <c r="C53" s="56"/>
      <c r="D53" s="56"/>
      <c r="E53" s="56"/>
      <c r="F53" s="56"/>
    </row>
    <row r="54" spans="1:7">
      <c r="A54" s="3" t="s">
        <v>35</v>
      </c>
      <c r="B54" s="56"/>
      <c r="C54" s="56"/>
      <c r="D54" s="56"/>
      <c r="E54" s="56" t="str">
        <f>'ВНЕСЕННЯ ІНФОРМАЦІЇ'!C2</f>
        <v>Михайло БРІЛЬ</v>
      </c>
      <c r="F54" s="56"/>
    </row>
    <row r="55" spans="1:7">
      <c r="A55" s="56"/>
      <c r="B55" s="56"/>
      <c r="C55" s="56"/>
      <c r="D55" s="56"/>
      <c r="E55" s="56"/>
      <c r="F55" s="56"/>
    </row>
    <row r="56" spans="1:7">
      <c r="A56" s="3" t="s">
        <v>73</v>
      </c>
      <c r="B56" s="56"/>
      <c r="C56" s="56"/>
      <c r="D56" s="56"/>
      <c r="E56" s="56" t="str">
        <f>IF('ВНЕСЕННЯ ІНФОРМАЦІЇ'!C7="","",'ВНЕСЕННЯ ІНФОРМАЦІЇ'!C7)</f>
        <v>Дорошенко Г.О.</v>
      </c>
      <c r="F56" s="56"/>
    </row>
  </sheetData>
  <autoFilter ref="A17:F52"/>
  <mergeCells count="20">
    <mergeCell ref="C16:F16"/>
    <mergeCell ref="A17:A18"/>
    <mergeCell ref="B17:B18"/>
    <mergeCell ref="C17:C18"/>
    <mergeCell ref="D17:D18"/>
    <mergeCell ref="E17:E18"/>
    <mergeCell ref="F17:F18"/>
    <mergeCell ref="A10:F10"/>
    <mergeCell ref="A11:F11"/>
    <mergeCell ref="B12:F12"/>
    <mergeCell ref="A13:C13"/>
    <mergeCell ref="A15:B15"/>
    <mergeCell ref="C15:F15"/>
    <mergeCell ref="A9:F9"/>
    <mergeCell ref="A5:B5"/>
    <mergeCell ref="A2:F2"/>
    <mergeCell ref="A3:F3"/>
    <mergeCell ref="E4:F4"/>
    <mergeCell ref="C7:D7"/>
    <mergeCell ref="A8:F8"/>
  </mergeCells>
  <pageMargins left="0.7" right="0.7" top="0.75" bottom="0.75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E50"/>
  <sheetViews>
    <sheetView tabSelected="1" view="pageBreakPreview" zoomScaleSheetLayoutView="100" workbookViewId="0">
      <selection activeCell="C22" sqref="C22"/>
    </sheetView>
  </sheetViews>
  <sheetFormatPr defaultRowHeight="12.75"/>
  <cols>
    <col min="1" max="1" width="5.85546875" customWidth="1"/>
    <col min="2" max="2" width="24.85546875" customWidth="1"/>
    <col min="3" max="3" width="15.140625" customWidth="1"/>
    <col min="4" max="4" width="21.28515625" customWidth="1"/>
    <col min="5" max="5" width="11.42578125" customWidth="1"/>
  </cols>
  <sheetData>
    <row r="1" spans="1:4">
      <c r="A1" s="1"/>
      <c r="B1" s="1"/>
      <c r="C1" s="1"/>
      <c r="D1" s="1"/>
    </row>
    <row r="2" spans="1:4">
      <c r="A2" s="171" t="s">
        <v>54</v>
      </c>
      <c r="B2" s="171"/>
      <c r="C2" s="171"/>
      <c r="D2" s="171"/>
    </row>
    <row r="3" spans="1:4">
      <c r="A3" s="171" t="s">
        <v>55</v>
      </c>
      <c r="B3" s="171"/>
      <c r="C3" s="171"/>
      <c r="D3" s="171"/>
    </row>
    <row r="4" spans="1:4">
      <c r="A4" s="171" t="s">
        <v>56</v>
      </c>
      <c r="B4" s="171"/>
      <c r="C4" s="171"/>
      <c r="D4" s="171"/>
    </row>
    <row r="5" spans="1:4">
      <c r="A5" s="19" t="s">
        <v>28</v>
      </c>
      <c r="B5" s="19"/>
      <c r="C5" s="20" t="str">
        <f>'ВНЕСЕННЯ ІНФОРМАЦІЇ'!C1</f>
        <v>Економіки і права</v>
      </c>
      <c r="D5" s="96"/>
    </row>
    <row r="6" spans="1:4">
      <c r="A6" s="174" t="s">
        <v>77</v>
      </c>
      <c r="B6" s="174"/>
      <c r="C6" s="20" t="str">
        <f>'ВНЕСЕННЯ ІНФОРМАЦІЇ'!$C$10</f>
        <v>денна</v>
      </c>
      <c r="D6" s="96"/>
    </row>
    <row r="7" spans="1:4">
      <c r="A7" s="19" t="s">
        <v>71</v>
      </c>
      <c r="B7" s="19"/>
      <c r="C7" s="20" t="str">
        <f>IF('ВНЕСЕННЯ ІНФОРМАЦІЇ'!C11&lt;&gt;"",'ВНЕСЕННЯ ІНФОРМАЦІЇ'!C11,"")</f>
        <v>Управління персоналом та економіка праці</v>
      </c>
      <c r="D7" s="19"/>
    </row>
    <row r="8" spans="1:4">
      <c r="A8" s="19" t="str">
        <f>IF(LEFT('ВНЕСЕННЯ ІНФОРМАЦІЇ'!C16,1)="8","Рік навчання","Курс")</f>
        <v>Курс</v>
      </c>
      <c r="B8" s="19"/>
      <c r="C8" s="172">
        <f>'ВНЕСЕННЯ ІНФОРМАЦІЇ'!C15</f>
        <v>4</v>
      </c>
      <c r="D8" s="172"/>
    </row>
    <row r="9" spans="1:4" s="56" customFormat="1">
      <c r="A9" s="19" t="s">
        <v>14</v>
      </c>
      <c r="B9" s="19"/>
      <c r="C9" s="22" t="str">
        <f>'ВНЕСЕННЯ ІНФОРМАЦІЇ'!C16</f>
        <v>6.05.051.090.17.1</v>
      </c>
      <c r="D9" s="95"/>
    </row>
    <row r="10" spans="1:4">
      <c r="A10" s="173" t="str">
        <f>CONCATENATE('ВНЕСЕННЯ ІНФОРМАЦІЇ'!C3," навчальний рік")</f>
        <v>2020-2021 навчальний рік</v>
      </c>
      <c r="B10" s="173"/>
      <c r="C10" s="173"/>
      <c r="D10" s="173"/>
    </row>
    <row r="11" spans="1:4">
      <c r="A11" s="175"/>
      <c r="B11" s="175"/>
      <c r="C11" s="175"/>
      <c r="D11" s="175"/>
    </row>
    <row r="12" spans="1:4">
      <c r="A12" s="171" t="str">
        <f>CONCATENATE("ВІДОМІСТЬ ОБЛІКУ УСПІШНОСТІ   №", 'ВНЕСЕННЯ ІНФОРМАЦІЇ'!L18)</f>
        <v>ВІДОМІСТЬ ОБЛІКУ УСПІШНОСТІ   №20.2.0220</v>
      </c>
      <c r="B12" s="171"/>
      <c r="C12" s="171"/>
      <c r="D12" s="171"/>
    </row>
    <row r="13" spans="1:4">
      <c r="A13" s="19" t="s">
        <v>29</v>
      </c>
      <c r="B13" s="177" t="str">
        <f>IF('ВНЕСЕННЯ ІНФОРМАЦІЇ'!C6="","",'ВНЕСЕННЯ ІНФОРМАЦІЇ'!C6)</f>
        <v>Кваліфікаційний іспит за спеціальністю</v>
      </c>
      <c r="C13" s="177"/>
      <c r="D13" s="177"/>
    </row>
    <row r="14" spans="1:4">
      <c r="A14" s="169" t="str">
        <f>CONCATENATE("за ",'ВНЕСЕННЯ ІНФОРМАЦІЇ'!C4," навчальний семестр")</f>
        <v>за 2 навчальний семестр</v>
      </c>
      <c r="B14" s="169"/>
      <c r="C14" s="169"/>
      <c r="D14" s="1"/>
    </row>
    <row r="15" spans="1:4">
      <c r="A15" s="96" t="s">
        <v>30</v>
      </c>
      <c r="B15" s="24"/>
      <c r="C15" s="25" t="str">
        <f>'ВНЕСЕННЯ ІНФОРМАЦІЇ'!C17</f>
        <v>ДЕ</v>
      </c>
      <c r="D15" s="27"/>
    </row>
    <row r="16" spans="1:4" ht="12.75" customHeight="1">
      <c r="A16" s="181" t="s">
        <v>18</v>
      </c>
      <c r="B16" s="181" t="s">
        <v>19</v>
      </c>
      <c r="C16" s="198" t="s">
        <v>24</v>
      </c>
      <c r="D16" s="181" t="s">
        <v>10</v>
      </c>
    </row>
    <row r="17" spans="1:5" ht="55.5" customHeight="1">
      <c r="A17" s="181"/>
      <c r="B17" s="181"/>
      <c r="C17" s="199"/>
      <c r="D17" s="181"/>
    </row>
    <row r="18" spans="1:5">
      <c r="A18" s="58">
        <v>1</v>
      </c>
      <c r="B18" s="59" t="str">
        <f>IF('ВНЕСЕННЯ ІНФОРМАЦІЇ'!B22="","",'ВНЕСЕННЯ ІНФОРМАЦІЇ'!B22)</f>
        <v>Бабіч А. О.</v>
      </c>
      <c r="C18" s="60">
        <f>'ВНЕСЕННЯ ІНФОРМАЦІЇ'!AI22</f>
        <v>75</v>
      </c>
      <c r="D18" s="61" t="str">
        <f>IF(B18="","",IF('ВНЕСЕННЯ ІНФОРМАЦІЇ'!N22&gt;60,ОП!$A$12,IF('ВНЕСЕННЯ ІНФОРМАЦІЇ'!U22&lt;60,'ВНЕСЕННЯ ІНФОРМАЦІЇ'!$X$19,'ВНЕСЕННЯ ІНФОРМАЦІЇ'!$Q$19)))</f>
        <v>07.06.2021</v>
      </c>
      <c r="E18" t="str">
        <f>IF(OR('ВНЕСЕННЯ ІНФОРМАЦІЇ'!F22&lt;&gt;"",'ВНЕСЕННЯ ІНФОРМАЦІЇ'!I22&lt;&gt;""),"Отчислен","")</f>
        <v/>
      </c>
    </row>
    <row r="19" spans="1:5">
      <c r="A19" s="58">
        <v>2</v>
      </c>
      <c r="B19" s="59" t="str">
        <f>IF('ВНЕСЕННЯ ІНФОРМАЦІЇ'!B23="","",'ВНЕСЕННЯ ІНФОРМАЦІЇ'!B23)</f>
        <v>Бойко Ю. О.</v>
      </c>
      <c r="C19" s="60">
        <f>'ВНЕСЕННЯ ІНФОРМАЦІЇ'!AI23</f>
        <v>82</v>
      </c>
      <c r="D19" s="61" t="str">
        <f>IF(B19="","",IF('ВНЕСЕННЯ ІНФОРМАЦІЇ'!N23&gt;60,ОП!$A$12,IF('ВНЕСЕННЯ ІНФОРМАЦІЇ'!U23&lt;60,'ВНЕСЕННЯ ІНФОРМАЦІЇ'!$X$19,'ВНЕСЕННЯ ІНФОРМАЦІЇ'!$Q$19)))</f>
        <v>07.06.2021</v>
      </c>
      <c r="E19" s="56" t="str">
        <f>IF(OR('ВНЕСЕННЯ ІНФОРМАЦІЇ'!F23&lt;&gt;"",'ВНЕСЕННЯ ІНФОРМАЦІЇ'!I23&lt;&gt;""),"Отчислен","")</f>
        <v/>
      </c>
    </row>
    <row r="20" spans="1:5">
      <c r="A20" s="58">
        <v>3</v>
      </c>
      <c r="B20" s="59" t="str">
        <f>IF('ВНЕСЕННЯ ІНФОРМАЦІЇ'!B24="","",'ВНЕСЕННЯ ІНФОРМАЦІЇ'!B24)</f>
        <v>Виноградова М. В.</v>
      </c>
      <c r="C20" s="60">
        <f>'ВНЕСЕННЯ ІНФОРМАЦІЇ'!AI24</f>
        <v>77</v>
      </c>
      <c r="D20" s="61" t="str">
        <f>IF(B20="","",IF('ВНЕСЕННЯ ІНФОРМАЦІЇ'!N24&gt;60,ОП!$A$12,IF('ВНЕСЕННЯ ІНФОРМАЦІЇ'!U24&lt;60,'ВНЕСЕННЯ ІНФОРМАЦІЇ'!$X$19,'ВНЕСЕННЯ ІНФОРМАЦІЇ'!$Q$19)))</f>
        <v>07.06.2021</v>
      </c>
      <c r="E20" s="56" t="str">
        <f>IF(OR('ВНЕСЕННЯ ІНФОРМАЦІЇ'!F24&lt;&gt;"",'ВНЕСЕННЯ ІНФОРМАЦІЇ'!I24&lt;&gt;""),"Відраховано","")</f>
        <v/>
      </c>
    </row>
    <row r="21" spans="1:5">
      <c r="A21" s="58">
        <v>4</v>
      </c>
      <c r="B21" s="59" t="str">
        <f>IF('ВНЕСЕННЯ ІНФОРМАЦІЇ'!B25="","",'ВНЕСЕННЯ ІНФОРМАЦІЇ'!B25)</f>
        <v>Гузій Т. С.</v>
      </c>
      <c r="C21" s="60">
        <f>'ВНЕСЕННЯ ІНФОРМАЦІЇ'!AI25</f>
        <v>65</v>
      </c>
      <c r="D21" s="61" t="str">
        <f>IF(B21="","",IF('ВНЕСЕННЯ ІНФОРМАЦІЇ'!N25&gt;60,ОП!$A$12,IF('ВНЕСЕННЯ ІНФОРМАЦІЇ'!U25&lt;60,'ВНЕСЕННЯ ІНФОРМАЦІЇ'!$X$19,'ВНЕСЕННЯ ІНФОРМАЦІЇ'!$Q$19)))</f>
        <v>07.06.2021</v>
      </c>
      <c r="E21" s="56" t="str">
        <f>IF(OR('ВНЕСЕННЯ ІНФОРМАЦІЇ'!F25&lt;&gt;"",'ВНЕСЕННЯ ІНФОРМАЦІЇ'!I25&lt;&gt;""),"Отчислен","")</f>
        <v/>
      </c>
    </row>
    <row r="22" spans="1:5">
      <c r="A22" s="58">
        <v>5</v>
      </c>
      <c r="B22" s="59" t="str">
        <f>IF('ВНЕСЕННЯ ІНФОРМАЦІЇ'!B26="","",'ВНЕСЕННЯ ІНФОРМАЦІЇ'!B26)</f>
        <v>Забайрачна В. Г.</v>
      </c>
      <c r="C22" s="60">
        <f>'ВНЕСЕННЯ ІНФОРМАЦІЇ'!AI26</f>
        <v>90</v>
      </c>
      <c r="D22" s="61" t="str">
        <f>IF(B22="","",IF('ВНЕСЕННЯ ІНФОРМАЦІЇ'!N26&gt;60,ОП!$A$12,IF('ВНЕСЕННЯ ІНФОРМАЦІЇ'!U26&lt;60,'ВНЕСЕННЯ ІНФОРМАЦІЇ'!$X$19,'ВНЕСЕННЯ ІНФОРМАЦІЇ'!$Q$19)))</f>
        <v>07.06.2021</v>
      </c>
      <c r="E22" s="56" t="str">
        <f>IF(OR('ВНЕСЕННЯ ІНФОРМАЦІЇ'!F26&lt;&gt;"",'ВНЕСЕННЯ ІНФОРМАЦІЇ'!I26&lt;&gt;""),"Отчислен","")</f>
        <v/>
      </c>
    </row>
    <row r="23" spans="1:5">
      <c r="A23" s="58">
        <v>6</v>
      </c>
      <c r="B23" s="59" t="str">
        <f>IF('ВНЕСЕННЯ ІНФОРМАЦІЇ'!B27="","",'ВНЕСЕННЯ ІНФОРМАЦІЇ'!B27)</f>
        <v>Злочевський В. А.</v>
      </c>
      <c r="C23" s="60">
        <f>'ВНЕСЕННЯ ІНФОРМАЦІЇ'!AI27</f>
        <v>62</v>
      </c>
      <c r="D23" s="61" t="str">
        <f>IF(B23="","",IF('ВНЕСЕННЯ ІНФОРМАЦІЇ'!N27&gt;60,ОП!$A$12,IF('ВНЕСЕННЯ ІНФОРМАЦІЇ'!U27&lt;60,'ВНЕСЕННЯ ІНФОРМАЦІЇ'!$X$19,'ВНЕСЕННЯ ІНФОРМАЦІЇ'!$Q$19)))</f>
        <v>07.06.2021</v>
      </c>
      <c r="E23" s="56" t="str">
        <f>IF(OR('ВНЕСЕННЯ ІНФОРМАЦІЇ'!F27&lt;&gt;"",'ВНЕСЕННЯ ІНФОРМАЦІЇ'!I27&lt;&gt;""),"Отчислен","")</f>
        <v/>
      </c>
    </row>
    <row r="24" spans="1:5">
      <c r="A24" s="58">
        <v>7</v>
      </c>
      <c r="B24" s="59" t="str">
        <f>IF('ВНЕСЕННЯ ІНФОРМАЦІЇ'!B28="","",'ВНЕСЕННЯ ІНФОРМАЦІЇ'!B28)</f>
        <v>Калмикова Т. Ю.</v>
      </c>
      <c r="C24" s="60">
        <f>'ВНЕСЕННЯ ІНФОРМАЦІЇ'!AI28</f>
        <v>60</v>
      </c>
      <c r="D24" s="61" t="str">
        <f>IF(B24="","",IF('ВНЕСЕННЯ ІНФОРМАЦІЇ'!N28&gt;60,ОП!$A$12,IF('ВНЕСЕННЯ ІНФОРМАЦІЇ'!U28&lt;60,'ВНЕСЕННЯ ІНФОРМАЦІЇ'!$X$19,'ВНЕСЕННЯ ІНФОРМАЦІЇ'!$Q$19)))</f>
        <v>29.05.2021</v>
      </c>
      <c r="E24" s="56" t="str">
        <f>IF(OR('ВНЕСЕННЯ ІНФОРМАЦІЇ'!F28&lt;&gt;"",'ВНЕСЕННЯ ІНФОРМАЦІЇ'!I28&lt;&gt;""),"Отчислен","")</f>
        <v/>
      </c>
    </row>
    <row r="25" spans="1:5">
      <c r="A25" s="58">
        <v>8</v>
      </c>
      <c r="B25" s="59" t="str">
        <f>IF('ВНЕСЕННЯ ІНФОРМАЦІЇ'!B29="","",'ВНЕСЕННЯ ІНФОРМАЦІЇ'!B29)</f>
        <v>Малєєв М. В.</v>
      </c>
      <c r="C25" s="60">
        <f>'ВНЕСЕННЯ ІНФОРМАЦІЇ'!AI29</f>
        <v>60</v>
      </c>
      <c r="D25" s="61" t="str">
        <f>IF(B25="","",IF('ВНЕСЕННЯ ІНФОРМАЦІЇ'!N29&gt;60,ОП!$A$12,IF('ВНЕСЕННЯ ІНФОРМАЦІЇ'!U29&lt;60,'ВНЕСЕННЯ ІНФОРМАЦІЇ'!$X$19,'ВНЕСЕННЯ ІНФОРМАЦІЇ'!$Q$19)))</f>
        <v>29.05.2021</v>
      </c>
      <c r="E25" s="56" t="str">
        <f>IF(OR('ВНЕСЕННЯ ІНФОРМАЦІЇ'!F29&lt;&gt;"",'ВНЕСЕННЯ ІНФОРМАЦІЇ'!I29&lt;&gt;""),"Отчислен","")</f>
        <v/>
      </c>
    </row>
    <row r="26" spans="1:5">
      <c r="A26" s="58">
        <v>9</v>
      </c>
      <c r="B26" s="59" t="str">
        <f>IF('ВНЕСЕННЯ ІНФОРМАЦІЇ'!B30="","",'ВНЕСЕННЯ ІНФОРМАЦІЇ'!B30)</f>
        <v>Міняйло Ю. С.</v>
      </c>
      <c r="C26" s="60">
        <f>'ВНЕСЕННЯ ІНФОРМАЦІЇ'!AI30</f>
        <v>62</v>
      </c>
      <c r="D26" s="61" t="str">
        <f>IF(B26="","",IF('ВНЕСЕННЯ ІНФОРМАЦІЇ'!N30&gt;60,ОП!$A$12,IF('ВНЕСЕННЯ ІНФОРМАЦІЇ'!U30&lt;60,'ВНЕСЕННЯ ІНФОРМАЦІЇ'!$X$19,'ВНЕСЕННЯ ІНФОРМАЦІЇ'!$Q$19)))</f>
        <v>07.06.2021</v>
      </c>
      <c r="E26" s="56" t="str">
        <f>IF(OR('ВНЕСЕННЯ ІНФОРМАЦІЇ'!F30&lt;&gt;"",'ВНЕСЕННЯ ІНФОРМАЦІЇ'!I30&lt;&gt;""),"Отчислен","")</f>
        <v/>
      </c>
    </row>
    <row r="27" spans="1:5">
      <c r="A27" s="58">
        <v>10</v>
      </c>
      <c r="B27" s="59" t="str">
        <f>IF('ВНЕСЕННЯ ІНФОРМАЦІЇ'!B31="","",'ВНЕСЕННЯ ІНФОРМАЦІЇ'!B31)</f>
        <v>Мутичка О. А.</v>
      </c>
      <c r="C27" s="60">
        <f>'ВНЕСЕННЯ ІНФОРМАЦІЇ'!AI31</f>
        <v>74</v>
      </c>
      <c r="D27" s="61" t="str">
        <f>IF(B27="","",IF('ВНЕСЕННЯ ІНФОРМАЦІЇ'!N31&gt;60,ОП!$A$12,IF('ВНЕСЕННЯ ІНФОРМАЦІЇ'!U31&lt;60,'ВНЕСЕННЯ ІНФОРМАЦІЇ'!$X$19,'ВНЕСЕННЯ ІНФОРМАЦІЇ'!$Q$19)))</f>
        <v>07.06.2021</v>
      </c>
      <c r="E27" s="56" t="str">
        <f>IF(OR('ВНЕСЕННЯ ІНФОРМАЦІЇ'!F31&lt;&gt;"",'ВНЕСЕННЯ ІНФОРМАЦІЇ'!I31&lt;&gt;""),"Отчислен","")</f>
        <v/>
      </c>
    </row>
    <row r="28" spans="1:5">
      <c r="A28" s="58">
        <v>11</v>
      </c>
      <c r="B28" s="59" t="str">
        <f>IF('ВНЕСЕННЯ ІНФОРМАЦІЇ'!B32="","",'ВНЕСЕННЯ ІНФОРМАЦІЇ'!B32)</f>
        <v>Мухопад К. С.</v>
      </c>
      <c r="C28" s="60">
        <f>'ВНЕСЕННЯ ІНФОРМАЦІЇ'!AI32</f>
        <v>91</v>
      </c>
      <c r="D28" s="61" t="str">
        <f>IF(B28="","",IF('ВНЕСЕННЯ ІНФОРМАЦІЇ'!N32&gt;60,ОП!$A$12,IF('ВНЕСЕННЯ ІНФОРМАЦІЇ'!U32&lt;60,'ВНЕСЕННЯ ІНФОРМАЦІЇ'!$X$19,'ВНЕСЕННЯ ІНФОРМАЦІЇ'!$Q$19)))</f>
        <v>07.06.2021</v>
      </c>
      <c r="E28" s="56" t="str">
        <f>IF(OR('ВНЕСЕННЯ ІНФОРМАЦІЇ'!F32&lt;&gt;"",'ВНЕСЕННЯ ІНФОРМАЦІЇ'!I32&lt;&gt;""),"Отчислен","")</f>
        <v/>
      </c>
    </row>
    <row r="29" spans="1:5">
      <c r="A29" s="58">
        <v>12</v>
      </c>
      <c r="B29" s="59" t="str">
        <f>IF('ВНЕСЕННЯ ІНФОРМАЦІЇ'!B33="","",'ВНЕСЕННЯ ІНФОРМАЦІЇ'!B33)</f>
        <v>Настаченко А. О.</v>
      </c>
      <c r="C29" s="60">
        <f>'ВНЕСЕННЯ ІНФОРМАЦІЇ'!AI33</f>
        <v>90</v>
      </c>
      <c r="D29" s="61" t="str">
        <f>IF(B29="","",IF('ВНЕСЕННЯ ІНФОРМАЦІЇ'!N33&gt;60,ОП!$A$12,IF('ВНЕСЕННЯ ІНФОРМАЦІЇ'!U33&lt;60,'ВНЕСЕННЯ ІНФОРМАЦІЇ'!$X$19,'ВНЕСЕННЯ ІНФОРМАЦІЇ'!$Q$19)))</f>
        <v>07.06.2021</v>
      </c>
      <c r="E29" s="56" t="str">
        <f>IF(OR('ВНЕСЕННЯ ІНФОРМАЦІЇ'!F33&lt;&gt;"",'ВНЕСЕННЯ ІНФОРМАЦІЇ'!I33&lt;&gt;""),"Отчислен","")</f>
        <v/>
      </c>
    </row>
    <row r="30" spans="1:5">
      <c r="A30" s="58">
        <v>13</v>
      </c>
      <c r="B30" s="59" t="str">
        <f>IF('ВНЕСЕННЯ ІНФОРМАЦІЇ'!B34="","",'ВНЕСЕННЯ ІНФОРМАЦІЇ'!B34)</f>
        <v>Носарєва К. Е.</v>
      </c>
      <c r="C30" s="60">
        <f>'ВНЕСЕННЯ ІНФОРМАЦІЇ'!AI34</f>
        <v>68</v>
      </c>
      <c r="D30" s="61" t="str">
        <f>IF(B30="","",IF('ВНЕСЕННЯ ІНФОРМАЦІЇ'!N34&gt;60,ОП!$A$12,IF('ВНЕСЕННЯ ІНФОРМАЦІЇ'!U34&lt;60,'ВНЕСЕННЯ ІНФОРМАЦІЇ'!$X$19,'ВНЕСЕННЯ ІНФОРМАЦІЇ'!$Q$19)))</f>
        <v>07.06.2021</v>
      </c>
      <c r="E30" s="56" t="str">
        <f>IF(OR('ВНЕСЕННЯ ІНФОРМАЦІЇ'!F34&lt;&gt;"",'ВНЕСЕННЯ ІНФОРМАЦІЇ'!I34&lt;&gt;""),"Отчислен","")</f>
        <v/>
      </c>
    </row>
    <row r="31" spans="1:5">
      <c r="A31" s="58">
        <v>14</v>
      </c>
      <c r="B31" s="59" t="str">
        <f>IF('ВНЕСЕННЯ ІНФОРМАЦІЇ'!B35="","",'ВНЕСЕННЯ ІНФОРМАЦІЇ'!B35)</f>
        <v>Ржанікова М. О.</v>
      </c>
      <c r="C31" s="60">
        <f>'ВНЕСЕННЯ ІНФОРМАЦІЇ'!AI35</f>
        <v>94</v>
      </c>
      <c r="D31" s="61" t="str">
        <f>IF(B31="","",IF('ВНЕСЕННЯ ІНФОРМАЦІЇ'!N35&gt;60,ОП!$A$12,IF('ВНЕСЕННЯ ІНФОРМАЦІЇ'!U35&lt;60,'ВНЕСЕННЯ ІНФОРМАЦІЇ'!$X$19,'ВНЕСЕННЯ ІНФОРМАЦІЇ'!$Q$19)))</f>
        <v>07.06.2021</v>
      </c>
      <c r="E31" s="56" t="str">
        <f>IF(OR('ВНЕСЕННЯ ІНФОРМАЦІЇ'!F35&lt;&gt;"",'ВНЕСЕННЯ ІНФОРМАЦІЇ'!I35&lt;&gt;""),"Отчислен","")</f>
        <v/>
      </c>
    </row>
    <row r="32" spans="1:5">
      <c r="A32" s="58">
        <v>15</v>
      </c>
      <c r="B32" s="59" t="str">
        <f>IF('ВНЕСЕННЯ ІНФОРМАЦІЇ'!B36="","",'ВНЕСЕННЯ ІНФОРМАЦІЇ'!B36)</f>
        <v>Сапальова Є. О.</v>
      </c>
      <c r="C32" s="60">
        <f>'ВНЕСЕННЯ ІНФОРМАЦІЇ'!AI36</f>
        <v>83</v>
      </c>
      <c r="D32" s="61" t="str">
        <f>IF(B32="","",IF('ВНЕСЕННЯ ІНФОРМАЦІЇ'!N36&gt;60,ОП!$A$12,IF('ВНЕСЕННЯ ІНФОРМАЦІЇ'!U36&lt;60,'ВНЕСЕННЯ ІНФОРМАЦІЇ'!$X$19,'ВНЕСЕННЯ ІНФОРМАЦІЇ'!$Q$19)))</f>
        <v>07.06.2021</v>
      </c>
      <c r="E32" s="56" t="str">
        <f>IF(OR('ВНЕСЕННЯ ІНФОРМАЦІЇ'!F36&lt;&gt;"",'ВНЕСЕННЯ ІНФОРМАЦІЇ'!I36&lt;&gt;""),"Отчислен","")</f>
        <v/>
      </c>
    </row>
    <row r="33" spans="1:5">
      <c r="A33" s="58">
        <v>16</v>
      </c>
      <c r="B33" s="59" t="str">
        <f>IF('ВНЕСЕННЯ ІНФОРМАЦІЇ'!B37="","",'ВНЕСЕННЯ ІНФОРМАЦІЇ'!B37)</f>
        <v>Свинаренко О. Я.</v>
      </c>
      <c r="C33" s="60">
        <f>'ВНЕСЕННЯ ІНФОРМАЦІЇ'!AI37</f>
        <v>96</v>
      </c>
      <c r="D33" s="61" t="str">
        <f>IF(B33="","",IF('ВНЕСЕННЯ ІНФОРМАЦІЇ'!N37&gt;60,ОП!$A$12,IF('ВНЕСЕННЯ ІНФОРМАЦІЇ'!U37&lt;60,'ВНЕСЕННЯ ІНФОРМАЦІЇ'!$X$19,'ВНЕСЕННЯ ІНФОРМАЦІЇ'!$Q$19)))</f>
        <v>07.06.2021</v>
      </c>
      <c r="E33" s="56" t="str">
        <f>IF(OR('ВНЕСЕННЯ ІНФОРМАЦІЇ'!F37&lt;&gt;"",'ВНЕСЕННЯ ІНФОРМАЦІЇ'!I37&lt;&gt;""),"Отчислен","")</f>
        <v/>
      </c>
    </row>
    <row r="34" spans="1:5">
      <c r="A34" s="58">
        <v>17</v>
      </c>
      <c r="B34" s="59" t="str">
        <f>IF('ВНЕСЕННЯ ІНФОРМАЦІЇ'!B38="","",'ВНЕСЕННЯ ІНФОРМАЦІЇ'!B38)</f>
        <v>Сивирин В. Є.</v>
      </c>
      <c r="C34" s="60">
        <f>'ВНЕСЕННЯ ІНФОРМАЦІЇ'!AI38</f>
        <v>78</v>
      </c>
      <c r="D34" s="61" t="str">
        <f>IF(B34="","",IF('ВНЕСЕННЯ ІНФОРМАЦІЇ'!N38&gt;60,ОП!$A$12,IF('ВНЕСЕННЯ ІНФОРМАЦІЇ'!U38&lt;60,'ВНЕСЕННЯ ІНФОРМАЦІЇ'!$X$19,'ВНЕСЕННЯ ІНФОРМАЦІЇ'!$Q$19)))</f>
        <v>07.06.2021</v>
      </c>
      <c r="E34" s="56" t="str">
        <f>IF(OR('ВНЕСЕННЯ ІНФОРМАЦІЇ'!F38&lt;&gt;"",'ВНЕСЕННЯ ІНФОРМАЦІЇ'!I38&lt;&gt;""),"Отчислен","")</f>
        <v/>
      </c>
    </row>
    <row r="35" spans="1:5">
      <c r="A35" s="58">
        <v>18</v>
      </c>
      <c r="B35" s="59" t="str">
        <f>IF('ВНЕСЕННЯ ІНФОРМАЦІЇ'!B39="","",'ВНЕСЕННЯ ІНФОРМАЦІЇ'!B39)</f>
        <v>Тишлек О. Ю.</v>
      </c>
      <c r="C35" s="60">
        <f>'ВНЕСЕННЯ ІНФОРМАЦІЇ'!AI39</f>
        <v>85</v>
      </c>
      <c r="D35" s="61" t="str">
        <f>IF(B35="","",IF('ВНЕСЕННЯ ІНФОРМАЦІЇ'!N39&gt;60,ОП!$A$12,IF('ВНЕСЕННЯ ІНФОРМАЦІЇ'!U39&lt;60,'ВНЕСЕННЯ ІНФОРМАЦІЇ'!$X$19,'ВНЕСЕННЯ ІНФОРМАЦІЇ'!$Q$19)))</f>
        <v>07.06.2021</v>
      </c>
      <c r="E35" s="56" t="str">
        <f>IF(OR('ВНЕСЕННЯ ІНФОРМАЦІЇ'!F39&lt;&gt;"",'ВНЕСЕННЯ ІНФОРМАЦІЇ'!I39&lt;&gt;""),"Отчислен","")</f>
        <v/>
      </c>
    </row>
    <row r="36" spans="1:5">
      <c r="A36" s="58">
        <v>19</v>
      </c>
      <c r="B36" s="59" t="str">
        <f>IF('ВНЕСЕННЯ ІНФОРМАЦІЇ'!B40="","",'ВНЕСЕННЯ ІНФОРМАЦІЇ'!B40)</f>
        <v>Хмельницький А. О.</v>
      </c>
      <c r="C36" s="60">
        <f>'ВНЕСЕННЯ ІНФОРМАЦІЇ'!AI40</f>
        <v>78</v>
      </c>
      <c r="D36" s="61" t="str">
        <f>IF(B36="","",IF('ВНЕСЕННЯ ІНФОРМАЦІЇ'!N40&gt;60,ОП!$A$12,IF('ВНЕСЕННЯ ІНФОРМАЦІЇ'!U40&lt;60,'ВНЕСЕННЯ ІНФОРМАЦІЇ'!$X$19,'ВНЕСЕННЯ ІНФОРМАЦІЇ'!$Q$19)))</f>
        <v>07.06.2021</v>
      </c>
      <c r="E36" s="56" t="str">
        <f>IF(OR('ВНЕСЕННЯ ІНФОРМАЦІЇ'!F40&lt;&gt;"",'ВНЕСЕННЯ ІНФОРМАЦІЇ'!I40&lt;&gt;""),"Отчислен","")</f>
        <v/>
      </c>
    </row>
    <row r="37" spans="1:5">
      <c r="A37" s="58">
        <v>20</v>
      </c>
      <c r="B37" s="59" t="str">
        <f>IF('ВНЕСЕННЯ ІНФОРМАЦІЇ'!B41="","",'ВНЕСЕННЯ ІНФОРМАЦІЇ'!B41)</f>
        <v>Чорна І. О.</v>
      </c>
      <c r="C37" s="60">
        <f>'ВНЕСЕННЯ ІНФОРМАЦІЇ'!AI41</f>
        <v>92</v>
      </c>
      <c r="D37" s="61" t="str">
        <f>IF(B37="","",IF('ВНЕСЕННЯ ІНФОРМАЦІЇ'!N41&gt;60,ОП!$A$12,IF('ВНЕСЕННЯ ІНФОРМАЦІЇ'!U41&lt;60,'ВНЕСЕННЯ ІНФОРМАЦІЇ'!$X$19,'ВНЕСЕННЯ ІНФОРМАЦІЇ'!$Q$19)))</f>
        <v>07.06.2021</v>
      </c>
      <c r="E37" s="56" t="str">
        <f>IF(OR('ВНЕСЕННЯ ІНФОРМАЦІЇ'!F41&lt;&gt;"",'ВНЕСЕННЯ ІНФОРМАЦІЇ'!I41&lt;&gt;""),"Отчислен","")</f>
        <v/>
      </c>
    </row>
    <row r="38" spans="1:5">
      <c r="A38" s="58">
        <v>21</v>
      </c>
      <c r="B38" s="59" t="str">
        <f>IF('ВНЕСЕННЯ ІНФОРМАЦІЇ'!B42="","",'ВНЕСЕННЯ ІНФОРМАЦІЇ'!B42)</f>
        <v>Шевелін А. Ю.</v>
      </c>
      <c r="C38" s="60">
        <f>'ВНЕСЕННЯ ІНФОРМАЦІЇ'!AI42</f>
        <v>75</v>
      </c>
      <c r="D38" s="61" t="str">
        <f>IF(B38="","",IF('ВНЕСЕННЯ ІНФОРМАЦІЇ'!N42&gt;60,ОП!$A$12,IF('ВНЕСЕННЯ ІНФОРМАЦІЇ'!U42&lt;60,'ВНЕСЕННЯ ІНФОРМАЦІЇ'!$X$19,'ВНЕСЕННЯ ІНФОРМАЦІЇ'!$Q$19)))</f>
        <v>07.06.2021</v>
      </c>
      <c r="E38" s="56" t="str">
        <f>IF(OR('ВНЕСЕННЯ ІНФОРМАЦІЇ'!F42&lt;&gt;"",'ВНЕСЕННЯ ІНФОРМАЦІЇ'!I42&lt;&gt;""),"Отчислен","")</f>
        <v/>
      </c>
    </row>
    <row r="39" spans="1:5">
      <c r="A39" s="58">
        <v>22</v>
      </c>
      <c r="B39" s="59" t="str">
        <f>IF('ВНЕСЕННЯ ІНФОРМАЦІЇ'!B43="","",'ВНЕСЕННЯ ІНФОРМАЦІЇ'!B43)</f>
        <v/>
      </c>
      <c r="C39" s="60" t="str">
        <f>'ВНЕСЕННЯ ІНФОРМАЦІЇ'!AI43</f>
        <v/>
      </c>
      <c r="D39" s="61" t="str">
        <f>IF(B39="","",IF('ВНЕСЕННЯ ІНФОРМАЦІЇ'!N43&gt;60,ОП!$A$12,IF('ВНЕСЕННЯ ІНФОРМАЦІЇ'!U43&lt;60,'ВНЕСЕННЯ ІНФОРМАЦІЇ'!$X$19,'ВНЕСЕННЯ ІНФОРМАЦІЇ'!$Q$19)))</f>
        <v/>
      </c>
      <c r="E39" s="56" t="str">
        <f>IF(OR('ВНЕСЕННЯ ІНФОРМАЦІЇ'!F43&lt;&gt;"",'ВНЕСЕННЯ ІНФОРМАЦІЇ'!I43&lt;&gt;""),"Отчислен","")</f>
        <v/>
      </c>
    </row>
    <row r="40" spans="1:5">
      <c r="A40" s="58">
        <v>23</v>
      </c>
      <c r="B40" s="59" t="str">
        <f>IF('ВНЕСЕННЯ ІНФОРМАЦІЇ'!B44="","",'ВНЕСЕННЯ ІНФОРМАЦІЇ'!B44)</f>
        <v/>
      </c>
      <c r="C40" s="60" t="str">
        <f>'ВНЕСЕННЯ ІНФОРМАЦІЇ'!AI44</f>
        <v/>
      </c>
      <c r="D40" s="61" t="str">
        <f>IF(B40="","",IF('ВНЕСЕННЯ ІНФОРМАЦІЇ'!N44&gt;60,ОП!$A$12,IF('ВНЕСЕННЯ ІНФОРМАЦІЇ'!U44&lt;60,'ВНЕСЕННЯ ІНФОРМАЦІЇ'!$X$19,'ВНЕСЕННЯ ІНФОРМАЦІЇ'!$Q$19)))</f>
        <v/>
      </c>
      <c r="E40" s="56" t="str">
        <f>IF(OR('ВНЕСЕННЯ ІНФОРМАЦІЇ'!F44&lt;&gt;"",'ВНЕСЕННЯ ІНФОРМАЦІЇ'!I44&lt;&gt;""),"Отчислен","")</f>
        <v/>
      </c>
    </row>
    <row r="41" spans="1:5">
      <c r="A41" s="58">
        <v>24</v>
      </c>
      <c r="B41" s="59" t="str">
        <f>IF('ВНЕСЕННЯ ІНФОРМАЦІЇ'!B45="","",'ВНЕСЕННЯ ІНФОРМАЦІЇ'!B45)</f>
        <v/>
      </c>
      <c r="C41" s="60" t="str">
        <f>'ВНЕСЕННЯ ІНФОРМАЦІЇ'!AI45</f>
        <v/>
      </c>
      <c r="D41" s="61" t="str">
        <f>IF(B41="","",IF('ВНЕСЕННЯ ІНФОРМАЦІЇ'!N45&gt;60,ОП!$A$12,IF('ВНЕСЕННЯ ІНФОРМАЦІЇ'!U45&lt;60,'ВНЕСЕННЯ ІНФОРМАЦІЇ'!$X$19,'ВНЕСЕННЯ ІНФОРМАЦІЇ'!$Q$19)))</f>
        <v/>
      </c>
      <c r="E41" s="56" t="str">
        <f>IF(OR('ВНЕСЕННЯ ІНФОРМАЦІЇ'!F45&lt;&gt;"",'ВНЕСЕННЯ ІНФОРМАЦІЇ'!I45&lt;&gt;""),"Отчислен","")</f>
        <v/>
      </c>
    </row>
    <row r="42" spans="1:5">
      <c r="A42" s="58">
        <v>25</v>
      </c>
      <c r="B42" s="59" t="str">
        <f>IF('ВНЕСЕННЯ ІНФОРМАЦІЇ'!B46="","",'ВНЕСЕННЯ ІНФОРМАЦІЇ'!B46)</f>
        <v/>
      </c>
      <c r="C42" s="60" t="str">
        <f>'ВНЕСЕННЯ ІНФОРМАЦІЇ'!AI46</f>
        <v/>
      </c>
      <c r="D42" s="61" t="str">
        <f>IF(B42="","",IF('ВНЕСЕННЯ ІНФОРМАЦІЇ'!N46&gt;60,ОП!$A$12,IF('ВНЕСЕННЯ ІНФОРМАЦІЇ'!U46&lt;60,'ВНЕСЕННЯ ІНФОРМАЦІЇ'!$X$19,'ВНЕСЕННЯ ІНФОРМАЦІЇ'!$Q$19)))</f>
        <v/>
      </c>
      <c r="E42" s="56" t="str">
        <f>IF(OR('ВНЕСЕННЯ ІНФОРМАЦІЇ'!F46&lt;&gt;"",'ВНЕСЕННЯ ІНФОРМАЦІЇ'!I46&lt;&gt;""),"Отчислен","")</f>
        <v/>
      </c>
    </row>
    <row r="43" spans="1:5">
      <c r="A43" s="58">
        <v>26</v>
      </c>
      <c r="B43" s="59" t="str">
        <f>IF('ВНЕСЕННЯ ІНФОРМАЦІЇ'!B47="","",'ВНЕСЕННЯ ІНФОРМАЦІЇ'!B47)</f>
        <v/>
      </c>
      <c r="C43" s="60" t="str">
        <f>'ВНЕСЕННЯ ІНФОРМАЦІЇ'!AI47</f>
        <v/>
      </c>
      <c r="D43" s="61" t="str">
        <f>IF(B43="","",IF('ВНЕСЕННЯ ІНФОРМАЦІЇ'!N47&gt;60,ОП!$A$12,IF('ВНЕСЕННЯ ІНФОРМАЦІЇ'!U47&lt;60,'ВНЕСЕННЯ ІНФОРМАЦІЇ'!$X$19,'ВНЕСЕННЯ ІНФОРМАЦІЇ'!$Q$19)))</f>
        <v/>
      </c>
      <c r="E43" s="56" t="str">
        <f>IF(OR('ВНЕСЕННЯ ІНФОРМАЦІЇ'!F47&lt;&gt;"",'ВНЕСЕННЯ ІНФОРМАЦІЇ'!I47&lt;&gt;""),"Отчислен","")</f>
        <v/>
      </c>
    </row>
    <row r="44" spans="1:5">
      <c r="A44" s="58">
        <v>27</v>
      </c>
      <c r="B44" s="59" t="str">
        <f>IF('ВНЕСЕННЯ ІНФОРМАЦІЇ'!B48="","",'ВНЕСЕННЯ ІНФОРМАЦІЇ'!B48)</f>
        <v/>
      </c>
      <c r="C44" s="60" t="str">
        <f>'ВНЕСЕННЯ ІНФОРМАЦІЇ'!AI48</f>
        <v/>
      </c>
      <c r="D44" s="61" t="str">
        <f>IF(B44="","",IF('ВНЕСЕННЯ ІНФОРМАЦІЇ'!N48&gt;60,ОП!$A$12,IF('ВНЕСЕННЯ ІНФОРМАЦІЇ'!U48&lt;60,'ВНЕСЕННЯ ІНФОРМАЦІЇ'!$X$19,'ВНЕСЕННЯ ІНФОРМАЦІЇ'!$Q$19)))</f>
        <v/>
      </c>
      <c r="E44" s="56" t="str">
        <f>IF(OR('ВНЕСЕННЯ ІНФОРМАЦІЇ'!F48&lt;&gt;"",'ВНЕСЕННЯ ІНФОРМАЦІЇ'!I48&lt;&gt;""),"Отчислен","")</f>
        <v/>
      </c>
    </row>
    <row r="45" spans="1:5">
      <c r="A45" s="58">
        <v>28</v>
      </c>
      <c r="B45" s="59" t="str">
        <f>IF('ВНЕСЕННЯ ІНФОРМАЦІЇ'!B49="","",'ВНЕСЕННЯ ІНФОРМАЦІЇ'!B49)</f>
        <v/>
      </c>
      <c r="C45" s="60" t="str">
        <f>'ВНЕСЕННЯ ІНФОРМАЦІЇ'!AI49</f>
        <v/>
      </c>
      <c r="D45" s="61" t="str">
        <f>IF(B45="","",IF('ВНЕСЕННЯ ІНФОРМАЦІЇ'!N49&gt;60,ОП!$A$12,IF('ВНЕСЕННЯ ІНФОРМАЦІЇ'!U49&lt;60,'ВНЕСЕННЯ ІНФОРМАЦІЇ'!$X$19,'ВНЕСЕННЯ ІНФОРМАЦІЇ'!$Q$19)))</f>
        <v/>
      </c>
      <c r="E45" s="56" t="str">
        <f>IF(OR('ВНЕСЕННЯ ІНФОРМАЦІЇ'!F49&lt;&gt;"",'ВНЕСЕННЯ ІНФОРМАЦІЇ'!I49&lt;&gt;""),"Отчислен","")</f>
        <v/>
      </c>
    </row>
    <row r="46" spans="1:5">
      <c r="A46" s="58">
        <v>29</v>
      </c>
      <c r="B46" s="59" t="str">
        <f>IF('ВНЕСЕННЯ ІНФОРМАЦІЇ'!B50="","",'ВНЕСЕННЯ ІНФОРМАЦІЇ'!B50)</f>
        <v/>
      </c>
      <c r="C46" s="60" t="str">
        <f>'ВНЕСЕННЯ ІНФОРМАЦІЇ'!AI50</f>
        <v/>
      </c>
      <c r="D46" s="61" t="str">
        <f>IF(B46="","",IF('ВНЕСЕННЯ ІНФОРМАЦІЇ'!N50&gt;60,ОП!$A$12,IF('ВНЕСЕННЯ ІНФОРМАЦІЇ'!U50&lt;60,'ВНЕСЕННЯ ІНФОРМАЦІЇ'!$X$19,'ВНЕСЕННЯ ІНФОРМАЦІЇ'!$Q$19)))</f>
        <v/>
      </c>
      <c r="E46" s="56" t="str">
        <f>IF(OR('ВНЕСЕННЯ ІНФОРМАЦІЇ'!F50&lt;&gt;"",'ВНЕСЕННЯ ІНФОРМАЦІЇ'!I50&lt;&gt;""),"Отчислен","")</f>
        <v/>
      </c>
    </row>
    <row r="47" spans="1:5">
      <c r="A47" s="58">
        <v>30</v>
      </c>
      <c r="B47" s="59" t="str">
        <f>IF('ВНЕСЕННЯ ІНФОРМАЦІЇ'!B51="","",'ВНЕСЕННЯ ІНФОРМАЦІЇ'!B51)</f>
        <v/>
      </c>
      <c r="C47" s="60" t="str">
        <f>'ВНЕСЕННЯ ІНФОРМАЦІЇ'!AI51</f>
        <v/>
      </c>
      <c r="D47" s="61" t="str">
        <f>IF(B47="","",IF('ВНЕСЕННЯ ІНФОРМАЦІЇ'!N51&gt;60,ОП!$A$12,IF('ВНЕСЕННЯ ІНФОРМАЦІЇ'!U51&lt;60,'ВНЕСЕННЯ ІНФОРМАЦІЇ'!$X$19,'ВНЕСЕННЯ ІНФОРМАЦІЇ'!$Q$19)))</f>
        <v/>
      </c>
      <c r="E47" s="56" t="str">
        <f>IF(OR('ВНЕСЕННЯ ІНФОРМАЦІЇ'!F51&lt;&gt;"",'ВНЕСЕННЯ ІНФОРМАЦІЇ'!I51&lt;&gt;""),"Отчислен","")</f>
        <v/>
      </c>
    </row>
    <row r="48" spans="1:5">
      <c r="A48" s="58">
        <v>31</v>
      </c>
      <c r="B48" s="59" t="str">
        <f>IF('ВНЕСЕННЯ ІНФОРМАЦІЇ'!B52="","",'ВНЕСЕННЯ ІНФОРМАЦІЇ'!B52)</f>
        <v/>
      </c>
      <c r="C48" s="60" t="str">
        <f>'ВНЕСЕННЯ ІНФОРМАЦІЇ'!AI52</f>
        <v/>
      </c>
      <c r="D48" s="61" t="str">
        <f>IF(B48="","",IF('ВНЕСЕННЯ ІНФОРМАЦІЇ'!N52&gt;60,ОП!$A$12,IF('ВНЕСЕННЯ ІНФОРМАЦІЇ'!U52&lt;60,'ВНЕСЕННЯ ІНФОРМАЦІЇ'!$X$19,'ВНЕСЕННЯ ІНФОРМАЦІЇ'!$Q$19)))</f>
        <v/>
      </c>
      <c r="E48" s="56" t="str">
        <f>IF(OR('ВНЕСЕННЯ ІНФОРМАЦІЇ'!F52&lt;&gt;"",'ВНЕСЕННЯ ІНФОРМАЦІЇ'!I52&lt;&gt;""),"Отчислен","")</f>
        <v/>
      </c>
    </row>
    <row r="49" spans="1:5">
      <c r="A49" s="58">
        <v>32</v>
      </c>
      <c r="B49" s="59" t="str">
        <f>IF('ВНЕСЕННЯ ІНФОРМАЦІЇ'!B53="","",'ВНЕСЕННЯ ІНФОРМАЦІЇ'!B53)</f>
        <v/>
      </c>
      <c r="C49" s="60" t="str">
        <f>'ВНЕСЕННЯ ІНФОРМАЦІЇ'!AI53</f>
        <v/>
      </c>
      <c r="D49" s="61" t="str">
        <f>IF(B49="","",IF('ВНЕСЕННЯ ІНФОРМАЦІЇ'!N53&gt;60,ОП!$A$12,IF('ВНЕСЕННЯ ІНФОРМАЦІЇ'!U53&lt;60,'ВНЕСЕННЯ ІНФОРМАЦІЇ'!$X$19,'ВНЕСЕННЯ ІНФОРМАЦІЇ'!$Q$19)))</f>
        <v/>
      </c>
      <c r="E49" s="56" t="str">
        <f>IF(OR('ВНЕСЕННЯ ІНФОРМАЦІЇ'!F53&lt;&gt;"",'ВНЕСЕННЯ ІНФОРМАЦІЇ'!I53&lt;&gt;""),"Отчислен","")</f>
        <v/>
      </c>
    </row>
    <row r="50" spans="1:5">
      <c r="A50" s="1"/>
      <c r="B50" s="1"/>
      <c r="C50" s="1"/>
      <c r="D50" s="37"/>
    </row>
  </sheetData>
  <mergeCells count="14">
    <mergeCell ref="C16:C17"/>
    <mergeCell ref="A16:A17"/>
    <mergeCell ref="B16:B17"/>
    <mergeCell ref="D16:D17"/>
    <mergeCell ref="A10:D10"/>
    <mergeCell ref="A11:D11"/>
    <mergeCell ref="A12:D12"/>
    <mergeCell ref="B13:D13"/>
    <mergeCell ref="A14:C14"/>
    <mergeCell ref="A2:D2"/>
    <mergeCell ref="A3:D3"/>
    <mergeCell ref="A4:D4"/>
    <mergeCell ref="A6:B6"/>
    <mergeCell ref="C8:D8"/>
  </mergeCells>
  <conditionalFormatting sqref="C18:C49">
    <cfRule type="cellIs" dxfId="0" priority="1" operator="lessThan">
      <formula>60</formula>
    </cfRule>
  </conditionalFormatting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ВНЕСЕННЯ ІНФОРМАЦІЇ</vt:lpstr>
      <vt:lpstr>ОП</vt:lpstr>
      <vt:lpstr>ОМ</vt:lpstr>
      <vt:lpstr>Д1П</vt:lpstr>
      <vt:lpstr>Д1М</vt:lpstr>
      <vt:lpstr>Д2П</vt:lpstr>
      <vt:lpstr>Д2М</vt:lpstr>
      <vt:lpstr>РЕЗУЛЬТАТ</vt:lpstr>
      <vt:lpstr>'ВНЕСЕННЯ ІНФОРМАЦІЇ'!Область_печати</vt:lpstr>
      <vt:lpstr>Д1М!Область_печати</vt:lpstr>
      <vt:lpstr>Д1П!Область_печати</vt:lpstr>
      <vt:lpstr>Д2М!Область_печати</vt:lpstr>
      <vt:lpstr>Д2П!Область_печати</vt:lpstr>
      <vt:lpstr>ОМ!Область_печати</vt:lpstr>
      <vt:lpstr>ОП!Область_печати</vt:lpstr>
      <vt:lpstr>РЕЗУЛЬТАТ!Область_печати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Деканат ЭП</dc:creator>
  <cp:lastModifiedBy>aaa</cp:lastModifiedBy>
  <cp:lastPrinted>2021-06-08T09:27:53Z</cp:lastPrinted>
  <dcterms:created xsi:type="dcterms:W3CDTF">2014-01-22T15:48:52Z</dcterms:created>
  <dcterms:modified xsi:type="dcterms:W3CDTF">2021-06-11T11:19:34Z</dcterms:modified>
</cp:coreProperties>
</file>